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filterPrivacy="1" codeName="ThisWorkbook"/>
  <xr:revisionPtr revIDLastSave="0" documentId="13_ncr:1_{3D9D0BFB-7E10-4861-AC24-BBD28D4A8E6E}" xr6:coauthVersionLast="45" xr6:coauthVersionMax="45" xr10:uidLastSave="{00000000-0000-0000-0000-000000000000}"/>
  <bookViews>
    <workbookView xWindow="-108" yWindow="-108" windowWidth="23256" windowHeight="11052" tabRatio="658" xr2:uid="{00000000-000D-0000-FFFF-FFFF00000000}"/>
  </bookViews>
  <sheets>
    <sheet name="Intro" sheetId="19" r:id="rId1"/>
    <sheet name="Review Pivot" sheetId="105" r:id="rId2"/>
    <sheet name="Review VLOOKUP" sheetId="106" r:id="rId3"/>
    <sheet name="Pivot Charts" sheetId="107" r:id="rId4"/>
    <sheet name="3D Charts" sheetId="110" r:id="rId5"/>
    <sheet name="Adv Charts" sheetId="108" r:id="rId6"/>
    <sheet name="VLOOKUP Problems" sheetId="99" r:id="rId7"/>
    <sheet name="IFS" sheetId="103" r:id="rId8"/>
    <sheet name="INDEX" sheetId="92" r:id="rId9"/>
    <sheet name="MATCH" sheetId="93" r:id="rId10"/>
    <sheet name="INDEX and MATCH" sheetId="91" r:id="rId11"/>
    <sheet name="Replace VLOOKUP" sheetId="94" r:id="rId12"/>
    <sheet name="The Best Salesperson" sheetId="95" r:id="rId13"/>
    <sheet name="Dynamic Columns" sheetId="96" r:id="rId14"/>
    <sheet name="2-Way Lookup" sheetId="98" r:id="rId15"/>
    <sheet name="XLOOKUP" sheetId="111" r:id="rId16"/>
    <sheet name="SUMIF" sheetId="88" r:id="rId17"/>
    <sheet name="SUMIFS" sheetId="90" r:id="rId18"/>
    <sheet name="Array" sheetId="84" r:id="rId19"/>
    <sheet name="SUMPRODUCT" sheetId="83" r:id="rId20"/>
    <sheet name="Homework" sheetId="109" r:id="rId21"/>
    <sheet name="Logical" sheetId="80" r:id="rId22"/>
    <sheet name="Text" sheetId="89" r:id="rId23"/>
    <sheet name="F9" sheetId="100" r:id="rId24"/>
    <sheet name="Subtotal" sheetId="101" r:id="rId25"/>
    <sheet name="FORECAST" sheetId="104" r:id="rId26"/>
    <sheet name="User-Defined" sheetId="102" r:id="rId27"/>
    <sheet name="Intersections" sheetId="78" r:id="rId28"/>
    <sheet name="Hor Lookup" sheetId="97" r:id="rId29"/>
    <sheet name="Circular" sheetId="79" r:id="rId30"/>
    <sheet name="Locking" sheetId="77" r:id="rId31"/>
  </sheets>
  <definedNames>
    <definedName name="_xlnm._FilterDatabase" localSheetId="24" hidden="1">Subtotal!$B$14:$E$40</definedName>
    <definedName name="Alex">Intersections!$C$12:$F$12</definedName>
    <definedName name="Apples">Intersections!$C$12:$C$15</definedName>
    <definedName name="Bananas">Intersections!$D$12:$D$15</definedName>
    <definedName name="Bill">Intersections!$C$13:$F$13</definedName>
    <definedName name="Cherries">Intersections!$E$12:$E$15</definedName>
    <definedName name="Connie">Intersections!$C$14:$F$14</definedName>
    <definedName name="Dates">Intersections!$F$12:$F$15</definedName>
    <definedName name="Debbie">Intersections!$C$15:$F$15</definedName>
    <definedName name="Employee">Intersections!$C$12:$F$15</definedName>
  </definedNames>
  <calcPr calcId="191029"/>
  <pivotCaches>
    <pivotCache cacheId="33" r:id="rId3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0" i="111" l="1"/>
  <c r="C30" i="111"/>
  <c r="B23" i="111" l="1"/>
  <c r="D25" i="100" l="1"/>
  <c r="D26" i="100"/>
  <c r="D27" i="100"/>
  <c r="D28" i="100"/>
  <c r="D29" i="100"/>
  <c r="D24" i="100"/>
  <c r="I99" i="104"/>
  <c r="I103" i="104"/>
  <c r="I100" i="104"/>
  <c r="I104" i="104"/>
  <c r="I97" i="104"/>
  <c r="I101" i="104"/>
  <c r="I98" i="104"/>
  <c r="I102" i="104"/>
  <c r="I96" i="104"/>
  <c r="D10" i="106" l="1"/>
  <c r="D11" i="106"/>
  <c r="D12" i="106"/>
  <c r="D9" i="106"/>
  <c r="F56" i="110" l="1"/>
  <c r="E56" i="110"/>
  <c r="D56" i="110"/>
  <c r="C56" i="110"/>
  <c r="B56" i="110"/>
  <c r="F116" i="84" l="1" a="1"/>
  <c r="F116" i="84" s="1"/>
  <c r="F115" i="84" a="1"/>
  <c r="F115" i="84" s="1"/>
  <c r="C35" i="109" l="1"/>
  <c r="C40" i="109"/>
  <c r="C31" i="109"/>
  <c r="C34" i="109"/>
  <c r="C38" i="109"/>
  <c r="C32" i="109"/>
  <c r="C36" i="109"/>
  <c r="C39" i="109"/>
  <c r="C33" i="109"/>
  <c r="C37" i="109"/>
  <c r="C30" i="109"/>
  <c r="I37" i="109" s="1"/>
  <c r="B15" i="109"/>
  <c r="B22" i="109" s="1"/>
  <c r="I36" i="98"/>
  <c r="I47" i="98"/>
  <c r="I24" i="98"/>
  <c r="I25" i="98"/>
  <c r="I26" i="98"/>
  <c r="I23" i="98"/>
  <c r="B26" i="95"/>
  <c r="B33" i="95" s="1"/>
  <c r="H39" i="109" l="1"/>
  <c r="J39" i="109"/>
  <c r="J38" i="109"/>
  <c r="J37" i="109"/>
  <c r="H37" i="109"/>
  <c r="H38" i="109"/>
  <c r="I39" i="109"/>
  <c r="I38" i="109"/>
  <c r="F9" i="106"/>
  <c r="F12" i="106"/>
  <c r="F11" i="106"/>
  <c r="F10" i="106"/>
  <c r="I40" i="109" l="1"/>
  <c r="H40" i="109"/>
  <c r="F13" i="106"/>
  <c r="C25" i="103"/>
  <c r="C26" i="103"/>
  <c r="C27" i="103"/>
  <c r="C24" i="103"/>
  <c r="C13" i="103"/>
  <c r="C14" i="103"/>
  <c r="C15" i="103"/>
  <c r="C16" i="103"/>
  <c r="C12" i="103"/>
  <c r="E56" i="88" l="1"/>
  <c r="E52" i="88"/>
  <c r="E46" i="88"/>
  <c r="E42" i="88"/>
  <c r="H18" i="100"/>
  <c r="G18" i="100"/>
  <c r="F18" i="100"/>
  <c r="H17" i="100"/>
  <c r="G17" i="100"/>
  <c r="F17" i="100"/>
  <c r="I17" i="100" s="1"/>
  <c r="H16" i="100"/>
  <c r="G16" i="100"/>
  <c r="F16" i="100"/>
  <c r="H15" i="100"/>
  <c r="G15" i="100"/>
  <c r="F15" i="100"/>
  <c r="I15" i="100" s="1"/>
  <c r="H14" i="100"/>
  <c r="G14" i="100"/>
  <c r="F14" i="100"/>
  <c r="H13" i="100"/>
  <c r="G13" i="100"/>
  <c r="F13" i="100"/>
  <c r="I13" i="100" s="1"/>
  <c r="G36" i="80"/>
  <c r="F36" i="80"/>
  <c r="E36" i="80"/>
  <c r="G35" i="80"/>
  <c r="F35" i="80"/>
  <c r="E35" i="80"/>
  <c r="G34" i="80"/>
  <c r="F34" i="80"/>
  <c r="E34" i="80"/>
  <c r="G33" i="80"/>
  <c r="F33" i="80"/>
  <c r="E33" i="80"/>
  <c r="G32" i="80"/>
  <c r="F32" i="80"/>
  <c r="E32" i="80"/>
  <c r="G31" i="80"/>
  <c r="F31" i="80"/>
  <c r="E31" i="80"/>
  <c r="I14" i="100" l="1"/>
  <c r="I16" i="100"/>
  <c r="I18" i="100"/>
  <c r="F33" i="99"/>
  <c r="I25" i="99"/>
  <c r="H25" i="99"/>
  <c r="G25" i="99"/>
  <c r="F25" i="99"/>
  <c r="E25" i="99"/>
  <c r="D25" i="99"/>
  <c r="I18" i="99"/>
  <c r="H18" i="99"/>
  <c r="G18" i="99"/>
  <c r="F18" i="99"/>
  <c r="E18" i="99"/>
  <c r="D18" i="99"/>
  <c r="I48" i="98"/>
  <c r="I49" i="98"/>
  <c r="I50" i="98"/>
  <c r="E23" i="97"/>
  <c r="F23" i="97" s="1"/>
  <c r="E22" i="97"/>
  <c r="F22" i="97" s="1"/>
  <c r="E21" i="97"/>
  <c r="F21" i="97" s="1"/>
  <c r="E20" i="97"/>
  <c r="F20" i="97" s="1"/>
  <c r="E19" i="97"/>
  <c r="F19" i="97" s="1"/>
  <c r="E13" i="97"/>
  <c r="E12" i="97"/>
  <c r="E11" i="97"/>
  <c r="E10" i="97"/>
  <c r="E9" i="97"/>
  <c r="E34" i="96"/>
  <c r="D34" i="96"/>
  <c r="C34" i="96"/>
  <c r="E33" i="96"/>
  <c r="D33" i="96"/>
  <c r="C33" i="96"/>
  <c r="E32" i="96"/>
  <c r="D32" i="96"/>
  <c r="C32" i="96"/>
  <c r="D45" i="94"/>
  <c r="E45" i="94" s="1"/>
  <c r="D44" i="94"/>
  <c r="E44" i="94" s="1"/>
  <c r="D43" i="94"/>
  <c r="E43" i="94" s="1"/>
  <c r="D42" i="94"/>
  <c r="E42" i="94" s="1"/>
  <c r="D41" i="94"/>
  <c r="E41" i="94" s="1"/>
  <c r="E35" i="94"/>
  <c r="E34" i="94"/>
  <c r="E33" i="94"/>
  <c r="E32" i="94"/>
  <c r="E31" i="94"/>
  <c r="F22" i="94"/>
  <c r="D22" i="94" s="1"/>
  <c r="E22" i="94" s="1"/>
  <c r="F21" i="94"/>
  <c r="D21" i="94" s="1"/>
  <c r="E21" i="94" s="1"/>
  <c r="F20" i="94"/>
  <c r="D20" i="94" s="1"/>
  <c r="E20" i="94" s="1"/>
  <c r="F19" i="94"/>
  <c r="D19" i="94" s="1"/>
  <c r="E19" i="94" s="1"/>
  <c r="F18" i="94"/>
  <c r="D18" i="94" s="1"/>
  <c r="E18" i="94" s="1"/>
  <c r="E12" i="94"/>
  <c r="E11" i="94"/>
  <c r="E10" i="94"/>
  <c r="E9" i="94"/>
  <c r="E8" i="94"/>
  <c r="C39" i="93"/>
  <c r="C35" i="92"/>
  <c r="E36" i="94" l="1"/>
  <c r="E13" i="94"/>
  <c r="E46" i="94"/>
  <c r="F41" i="102"/>
  <c r="F43" i="102"/>
  <c r="F42" i="102"/>
  <c r="F21" i="102"/>
  <c r="F20" i="102"/>
  <c r="F19" i="102"/>
  <c r="E23" i="94"/>
  <c r="F143" i="84" l="1"/>
  <c r="F142" i="84"/>
  <c r="F141" i="84"/>
  <c r="F140" i="84"/>
  <c r="F133" i="84"/>
  <c r="F132" i="84"/>
  <c r="F131" i="84"/>
  <c r="F130" i="84"/>
  <c r="E95" i="84"/>
  <c r="E90" i="84" a="1"/>
  <c r="E91" i="84" s="1"/>
  <c r="D66" i="84" a="1"/>
  <c r="D66" i="84" s="1"/>
  <c r="E48" i="84"/>
  <c r="E47" i="84"/>
  <c r="E46" i="84"/>
  <c r="E45" i="84"/>
  <c r="E32" i="84" a="1"/>
  <c r="E35" i="84" s="1"/>
  <c r="E32" i="84" l="1"/>
  <c r="F134" i="84"/>
  <c r="F136" i="84" s="1"/>
  <c r="F145" i="84" a="1"/>
  <c r="F145" i="84" s="1"/>
  <c r="E49" i="84"/>
  <c r="E92" i="84"/>
  <c r="E34" i="84"/>
  <c r="E90" i="84"/>
  <c r="F144" i="84"/>
  <c r="E33" i="84"/>
  <c r="F146" i="84" l="1"/>
  <c r="I81" i="90"/>
  <c r="H79" i="90"/>
  <c r="J79" i="90" s="1"/>
  <c r="K79" i="90"/>
  <c r="L79" i="90"/>
  <c r="H80" i="90"/>
  <c r="J80" i="90" s="1"/>
  <c r="K80" i="90"/>
  <c r="L80" i="90"/>
  <c r="K78" i="90"/>
  <c r="L78" i="90"/>
  <c r="H78" i="90"/>
  <c r="J78" i="90" s="1"/>
  <c r="F53" i="83"/>
  <c r="D42" i="83"/>
  <c r="H69" i="90"/>
  <c r="I69" i="90"/>
  <c r="J69" i="90"/>
  <c r="H70" i="90"/>
  <c r="I70" i="90"/>
  <c r="J70" i="90"/>
  <c r="I68" i="90"/>
  <c r="J68" i="90"/>
  <c r="H68" i="90"/>
  <c r="K70" i="90" l="1"/>
  <c r="J71" i="90"/>
  <c r="K69" i="90"/>
  <c r="L81" i="90"/>
  <c r="M80" i="90"/>
  <c r="H81" i="90"/>
  <c r="J81" i="90" s="1"/>
  <c r="M79" i="90"/>
  <c r="K81" i="90"/>
  <c r="M81" i="90" s="1"/>
  <c r="M78" i="90"/>
  <c r="I71" i="90"/>
  <c r="K68" i="90"/>
  <c r="H71" i="90"/>
  <c r="K71" i="90" s="1"/>
  <c r="I27" i="77" a="1"/>
  <c r="I27" i="77" s="1"/>
  <c r="N32" i="77" l="1"/>
  <c r="L32" i="77"/>
  <c r="J32" i="77"/>
  <c r="N31" i="77"/>
  <c r="L31" i="77"/>
  <c r="J31" i="77"/>
  <c r="N30" i="77"/>
  <c r="L30" i="77"/>
  <c r="J30" i="77"/>
  <c r="N29" i="77"/>
  <c r="L29" i="77"/>
  <c r="J29" i="77"/>
  <c r="N28" i="77"/>
  <c r="L28" i="77"/>
  <c r="J28" i="77"/>
  <c r="N27" i="77"/>
  <c r="L27" i="77"/>
  <c r="J27" i="77"/>
  <c r="M32" i="77"/>
  <c r="K32" i="77"/>
  <c r="I32" i="77"/>
  <c r="M31" i="77"/>
  <c r="K31" i="77"/>
  <c r="I31" i="77"/>
  <c r="M30" i="77"/>
  <c r="K30" i="77"/>
  <c r="I30" i="77"/>
  <c r="M29" i="77"/>
  <c r="K29" i="77"/>
  <c r="I29" i="77"/>
  <c r="M28" i="77"/>
  <c r="K28" i="77"/>
  <c r="I28" i="77"/>
  <c r="M27" i="77"/>
  <c r="K27" i="77"/>
  <c r="M33" i="77" l="1"/>
  <c r="N33" i="77"/>
  <c r="J33" i="77"/>
  <c r="O28" i="77"/>
  <c r="O30" i="77"/>
  <c r="O32" i="77"/>
  <c r="K33" i="77"/>
  <c r="L33" i="77"/>
  <c r="O29" i="77"/>
  <c r="O31" i="77"/>
  <c r="C26" i="79"/>
  <c r="C28" i="79" s="1"/>
  <c r="O33" i="77" l="1"/>
  <c r="K38" i="109" l="1"/>
  <c r="J40" i="109"/>
  <c r="K40" i="109" s="1"/>
  <c r="K39" i="109"/>
  <c r="K37" i="109"/>
</calcChain>
</file>

<file path=xl/sharedStrings.xml><?xml version="1.0" encoding="utf-8"?>
<sst xmlns="http://schemas.openxmlformats.org/spreadsheetml/2006/main" count="1920" uniqueCount="729">
  <si>
    <t>Total</t>
  </si>
  <si>
    <t>Product</t>
  </si>
  <si>
    <t>Quantity</t>
  </si>
  <si>
    <t>Price</t>
  </si>
  <si>
    <t>Name</t>
  </si>
  <si>
    <t>Rich Malloy</t>
  </si>
  <si>
    <t>Tech Help Today</t>
  </si>
  <si>
    <t>www.techhelptoday.com</t>
  </si>
  <si>
    <t>Feb</t>
  </si>
  <si>
    <t>Apr</t>
  </si>
  <si>
    <t>Jun</t>
  </si>
  <si>
    <t>May</t>
  </si>
  <si>
    <t>Date</t>
  </si>
  <si>
    <t>Salesperson</t>
  </si>
  <si>
    <t>Branch</t>
  </si>
  <si>
    <t>Revenue</t>
  </si>
  <si>
    <t>Strawberries</t>
  </si>
  <si>
    <t>Bread</t>
  </si>
  <si>
    <t>Croissant</t>
  </si>
  <si>
    <t>Salami</t>
  </si>
  <si>
    <t>Carter</t>
  </si>
  <si>
    <t>Kale</t>
  </si>
  <si>
    <t>Lettuce</t>
  </si>
  <si>
    <t>Adams</t>
  </si>
  <si>
    <t>Cake</t>
  </si>
  <si>
    <t>Swiss Cheese</t>
  </si>
  <si>
    <t>Baker</t>
  </si>
  <si>
    <t>Cole Slaw</t>
  </si>
  <si>
    <t>Ham</t>
  </si>
  <si>
    <t>Turnips</t>
  </si>
  <si>
    <t>Jan</t>
  </si>
  <si>
    <t>Dates</t>
  </si>
  <si>
    <t>Mar</t>
  </si>
  <si>
    <t>Weight</t>
  </si>
  <si>
    <t>Bananas</t>
  </si>
  <si>
    <t>Procedure:</t>
  </si>
  <si>
    <t>Grade</t>
  </si>
  <si>
    <t>B</t>
  </si>
  <si>
    <t>A</t>
  </si>
  <si>
    <t>Ellen</t>
  </si>
  <si>
    <t>Alex</t>
  </si>
  <si>
    <t>Bill</t>
  </si>
  <si>
    <t>Connie</t>
  </si>
  <si>
    <t>Debbie</t>
  </si>
  <si>
    <t>Elisa</t>
  </si>
  <si>
    <t>Apples</t>
  </si>
  <si>
    <t>Eggplants</t>
  </si>
  <si>
    <t>Cherries</t>
  </si>
  <si>
    <t>Employee</t>
  </si>
  <si>
    <t>The MATCH Function</t>
  </si>
  <si>
    <t>Think of the MATCH function as asking: Where does cell X match with a cell in range Y? The range Y has to be a single column or row of cells. The function returns either a row number or a column number, depending on whether the array is a single column or single row, respectively.</t>
  </si>
  <si>
    <t>Example:</t>
  </si>
  <si>
    <t>The function returns: 3</t>
  </si>
  <si>
    <t>Actual</t>
  </si>
  <si>
    <t>Press Enter</t>
  </si>
  <si>
    <t>SOLUTION</t>
  </si>
  <si>
    <t>SOLUTIONS</t>
  </si>
  <si>
    <t>Cost</t>
  </si>
  <si>
    <t>Last</t>
  </si>
  <si>
    <t>First</t>
  </si>
  <si>
    <t>Sales</t>
  </si>
  <si>
    <t>Williams</t>
  </si>
  <si>
    <t>Session 3 Workbook</t>
  </si>
  <si>
    <t>Advanced Functions</t>
  </si>
  <si>
    <t>Circular References</t>
  </si>
  <si>
    <t>Income Statement</t>
  </si>
  <si>
    <t>Expenses</t>
  </si>
  <si>
    <t>Salaries</t>
  </si>
  <si>
    <t>Other</t>
  </si>
  <si>
    <t>Total Income</t>
  </si>
  <si>
    <t>Net Income</t>
  </si>
  <si>
    <t>Bonuses (10% of Net Inc.)</t>
  </si>
  <si>
    <t>When you get a Circular Reference error message, check if you have made a mistake</t>
  </si>
  <si>
    <t>If not, turn on Iterative Recalculation</t>
  </si>
  <si>
    <t>Click: File &gt; Options &gt; Formula</t>
  </si>
  <si>
    <t>Check: Iterative Recalculation</t>
  </si>
  <si>
    <t>When formulas go around in circles, it usually means there is some type of error</t>
  </si>
  <si>
    <t>But, sometimes a Circular Reference can give you a good result</t>
  </si>
  <si>
    <t>Intersectionality</t>
  </si>
  <si>
    <t>to "lock" the values in the report so that they are not accidentally changed.</t>
  </si>
  <si>
    <t>=0.1*C24</t>
  </si>
  <si>
    <t>When you link a formatted report to an underlying data table, you can use Array Formulas</t>
  </si>
  <si>
    <t>Data List</t>
  </si>
  <si>
    <t>Locking Linked Copies</t>
  </si>
  <si>
    <t>An Array Formula will enable you to "lock down" a linked set of data.</t>
  </si>
  <si>
    <t>Average</t>
  </si>
  <si>
    <t>Value</t>
  </si>
  <si>
    <t>SUMPRODUCT</t>
  </si>
  <si>
    <t>Homework</t>
  </si>
  <si>
    <t>Quiz</t>
  </si>
  <si>
    <t>Exam</t>
  </si>
  <si>
    <t>Weighted</t>
  </si>
  <si>
    <t>Text Functions</t>
  </si>
  <si>
    <t>Various functions for analyzing text</t>
  </si>
  <si>
    <t>LEFT</t>
  </si>
  <si>
    <t>MID</t>
  </si>
  <si>
    <t>RIGHT</t>
  </si>
  <si>
    <t>LEN</t>
  </si>
  <si>
    <t>TRIM</t>
  </si>
  <si>
    <t>SUBSTITUTE</t>
  </si>
  <si>
    <t>UPPER</t>
  </si>
  <si>
    <t>LOWER</t>
  </si>
  <si>
    <t>PROPER</t>
  </si>
  <si>
    <t>Retrieves X characters from the left end of a text string</t>
  </si>
  <si>
    <t>Returns the length of a text string</t>
  </si>
  <si>
    <t>Removes leading and trailing spaces from a text string</t>
  </si>
  <si>
    <t>Substitutes one set of characters for another set</t>
  </si>
  <si>
    <t>Converts a text string into UPPER case letters</t>
  </si>
  <si>
    <t>Converts a text string into lower case letters</t>
  </si>
  <si>
    <t>Converts a text string into capitalized words</t>
  </si>
  <si>
    <t>Parsing First and Last Names</t>
  </si>
  <si>
    <t>That tells us the length of the First name</t>
  </si>
  <si>
    <t>Then we can use the LEFT and RIGHT functions to get the First and Last names, respectively</t>
  </si>
  <si>
    <t>Full Name</t>
  </si>
  <si>
    <t>John Doe</t>
  </si>
  <si>
    <t>Mary Wells</t>
  </si>
  <si>
    <t>Toby Diaz</t>
  </si>
  <si>
    <t>Jane Jones</t>
  </si>
  <si>
    <t>These conditional functions are handy, but limited</t>
  </si>
  <si>
    <t>That condition is usually in the cell range itself.</t>
  </si>
  <si>
    <t>These three functions were designed to describe a cell range depending on a condition</t>
  </si>
  <si>
    <t>SUMIF and AVERAGEIF can also consider a condition in a second cell range</t>
  </si>
  <si>
    <t>E.g., SUMIF can add up all values in column B that have a certain value in column A</t>
  </si>
  <si>
    <t>But, the implementation seems awkward, and these function can handle only one condition</t>
  </si>
  <si>
    <t>Sum all values greater than 0:</t>
  </si>
  <si>
    <t>Average all values greater than 0:</t>
  </si>
  <si>
    <t>Sum</t>
  </si>
  <si>
    <t>Sum all values labeled A:</t>
  </si>
  <si>
    <t>Average all values labeled A:</t>
  </si>
  <si>
    <t>Review: The SUMIF and AVERAGEIF Functions</t>
  </si>
  <si>
    <t>E.g., SUMIF can add up all cells that are over a certain amount</t>
  </si>
  <si>
    <r>
      <t>=SUMIF(</t>
    </r>
    <r>
      <rPr>
        <sz val="11"/>
        <color rgb="FF00B050"/>
        <rFont val="Calibri"/>
        <family val="2"/>
        <scheme val="minor"/>
      </rPr>
      <t>B16:D16</t>
    </r>
    <r>
      <rPr>
        <sz val="11"/>
        <color theme="1"/>
        <rFont val="Calibri"/>
        <family val="2"/>
        <scheme val="minor"/>
      </rPr>
      <t>,"&gt;0")</t>
    </r>
  </si>
  <si>
    <r>
      <t>=AVERAGEIF(</t>
    </r>
    <r>
      <rPr>
        <sz val="11"/>
        <color rgb="FF00B050"/>
        <rFont val="Calibri"/>
        <family val="2"/>
        <scheme val="minor"/>
      </rPr>
      <t>B20:D20</t>
    </r>
    <r>
      <rPr>
        <sz val="11"/>
        <color theme="1"/>
        <rFont val="Calibri"/>
        <family val="2"/>
        <scheme val="minor"/>
      </rPr>
      <t>,"&gt;0")</t>
    </r>
  </si>
  <si>
    <r>
      <t>=SUMIF(</t>
    </r>
    <r>
      <rPr>
        <sz val="11"/>
        <color rgb="FF0070C0"/>
        <rFont val="Calibri"/>
        <family val="2"/>
        <scheme val="minor"/>
      </rPr>
      <t>B25:D25</t>
    </r>
    <r>
      <rPr>
        <sz val="11"/>
        <color theme="1"/>
        <rFont val="Calibri"/>
        <family val="2"/>
        <scheme val="minor"/>
      </rPr>
      <t>,"A",</t>
    </r>
    <r>
      <rPr>
        <sz val="11"/>
        <color rgb="FF00B050"/>
        <rFont val="Calibri"/>
        <family val="2"/>
        <scheme val="minor"/>
      </rPr>
      <t>B26:D26</t>
    </r>
    <r>
      <rPr>
        <sz val="11"/>
        <color theme="1"/>
        <rFont val="Calibri"/>
        <family val="2"/>
        <scheme val="minor"/>
      </rPr>
      <t>)</t>
    </r>
  </si>
  <si>
    <r>
      <t>=AVERAGEIF(</t>
    </r>
    <r>
      <rPr>
        <sz val="11"/>
        <color rgb="FF0070C0"/>
        <rFont val="Calibri"/>
        <family val="2"/>
        <scheme val="minor"/>
      </rPr>
      <t>B29:D29</t>
    </r>
    <r>
      <rPr>
        <sz val="11"/>
        <color theme="1"/>
        <rFont val="Calibri"/>
        <family val="2"/>
        <scheme val="minor"/>
      </rPr>
      <t>,"A",</t>
    </r>
    <r>
      <rPr>
        <sz val="11"/>
        <color rgb="FF00B050"/>
        <rFont val="Calibri"/>
        <family val="2"/>
        <scheme val="minor"/>
      </rPr>
      <t>B30:D30</t>
    </r>
    <r>
      <rPr>
        <sz val="11"/>
        <color theme="1"/>
        <rFont val="Calibri"/>
        <family val="2"/>
        <scheme val="minor"/>
      </rPr>
      <t>)</t>
    </r>
  </si>
  <si>
    <t>Simple Applications: Sum Range = Criteria Range</t>
  </si>
  <si>
    <t>Note here that the Range becomes the Criteria Range, and Sum Range is tacked on at the end</t>
  </si>
  <si>
    <t>The SUMIFS and AVERAGEIFS Functions</t>
  </si>
  <si>
    <t>A very powerful set of conditional functions</t>
  </si>
  <si>
    <t>These functions were designed to describe a range of cells depending on multiple conditions</t>
  </si>
  <si>
    <t>But even with just one condition, these functions are often easier to use than SUMIF and AVERAGEIF</t>
  </si>
  <si>
    <t>One Condition:</t>
  </si>
  <si>
    <t>Two Conditions:</t>
  </si>
  <si>
    <t>East</t>
  </si>
  <si>
    <t>West</t>
  </si>
  <si>
    <t>Alternative to a Pivot Table</t>
  </si>
  <si>
    <t>Although it is harder to create, it offers two advantages:</t>
  </si>
  <si>
    <t>The calculations are updated automatically</t>
  </si>
  <si>
    <t>And the rows and columns can be separated to accommodate external data</t>
  </si>
  <si>
    <t>With SUMIFS, you can create a table that looks and acts like a Pivot Table</t>
  </si>
  <si>
    <t>25-Row Data List:</t>
  </si>
  <si>
    <t>If needed, see the solution below</t>
  </si>
  <si>
    <t>H38:</t>
  </si>
  <si>
    <t>Sum all values labeled A and East:</t>
  </si>
  <si>
    <t>Average all values labeled A and East:</t>
  </si>
  <si>
    <t>Then it adds all of the results together</t>
  </si>
  <si>
    <t>The SUMPRODUCT function is an Array function that works with two arrays of cells:</t>
  </si>
  <si>
    <t>Note: Although it is an Array function, you do not need to enter it with Ctrl+Shift+Enter</t>
  </si>
  <si>
    <t>Quick Invoice Total:</t>
  </si>
  <si>
    <t>Item</t>
  </si>
  <si>
    <t>To calculate a weighted average, you multiply each grade by its weight</t>
  </si>
  <si>
    <t>Then add up the results and divide by the sum of the weights</t>
  </si>
  <si>
    <t>The SUMPRODUCT function makes this calculation easier</t>
  </si>
  <si>
    <t>Weighted Average:</t>
  </si>
  <si>
    <t>Most formulas make calculations based on single cells</t>
  </si>
  <si>
    <t>Array formulas process groups of cells</t>
  </si>
  <si>
    <t>First the function multiplies each element of the first array by the corresponding member of the second</t>
  </si>
  <si>
    <t>Solutions can be found below</t>
  </si>
  <si>
    <t>Expanded SUMIFS Table:</t>
  </si>
  <si>
    <t>Forecast</t>
  </si>
  <si>
    <t>Variance</t>
  </si>
  <si>
    <t>Array Formulas</t>
  </si>
  <si>
    <t>Regular formula:</t>
  </si>
  <si>
    <t>=E5 * F5</t>
  </si>
  <si>
    <t xml:space="preserve">Array formula: </t>
  </si>
  <si>
    <t>={E5:E9 * F5:F9}</t>
  </si>
  <si>
    <r>
      <t xml:space="preserve">Most array formulas are enclosed in curly braces ( </t>
    </r>
    <r>
      <rPr>
        <b/>
        <sz val="11"/>
        <color theme="1"/>
        <rFont val="Calibri"/>
        <family val="2"/>
        <scheme val="minor"/>
      </rPr>
      <t>{ }</t>
    </r>
    <r>
      <rPr>
        <sz val="11"/>
        <color theme="1"/>
        <rFont val="Calibri"/>
        <family val="2"/>
        <scheme val="minor"/>
      </rPr>
      <t xml:space="preserve"> )</t>
    </r>
  </si>
  <si>
    <t>To create most array formulas, you must press Ctrl + Shift + Enter rather than simply pressing Enter.</t>
  </si>
  <si>
    <t>There are two types of array formulas: Multi-Cell Array Formulas, and Single-Cell Array Formulas</t>
  </si>
  <si>
    <t>Advantages of Array Formulas:</t>
  </si>
  <si>
    <t xml:space="preserve"> * Ensure consistent formulas</t>
  </si>
  <si>
    <t>Disadvantages of Array Formulas:</t>
  </si>
  <si>
    <t xml:space="preserve"> * Most coworkers will not understand them</t>
  </si>
  <si>
    <t>Examples of Array Formulas:</t>
  </si>
  <si>
    <t>Multiply Two Ranges of Cells</t>
  </si>
  <si>
    <t>Knife</t>
  </si>
  <si>
    <t>Select the yellow cells</t>
  </si>
  <si>
    <t>Spoon</t>
  </si>
  <si>
    <r>
      <t xml:space="preserve">Type: </t>
    </r>
    <r>
      <rPr>
        <b/>
        <sz val="11"/>
        <color theme="1"/>
        <rFont val="Calibri"/>
        <family val="2"/>
        <scheme val="minor"/>
      </rPr>
      <t>=</t>
    </r>
  </si>
  <si>
    <t>Fork</t>
  </si>
  <si>
    <t>Select the green cells</t>
  </si>
  <si>
    <t>Dish</t>
  </si>
  <si>
    <r>
      <t xml:space="preserve">Type: </t>
    </r>
    <r>
      <rPr>
        <b/>
        <sz val="11"/>
        <color theme="1"/>
        <rFont val="Calibri"/>
        <family val="2"/>
        <scheme val="minor"/>
      </rPr>
      <t>*</t>
    </r>
  </si>
  <si>
    <t>Select the blue cells</t>
  </si>
  <si>
    <t>Solution:</t>
  </si>
  <si>
    <t>Press: Ctrl + Shift + Enter</t>
  </si>
  <si>
    <t>←</t>
  </si>
  <si>
    <t>Try to change one of the yellow cells</t>
  </si>
  <si>
    <t>Excel will not let you change one cell of an array</t>
  </si>
  <si>
    <t>Find the Maximum Increase</t>
  </si>
  <si>
    <t>Then you could use the MAX function to find the highest increase.</t>
  </si>
  <si>
    <t>Stock</t>
  </si>
  <si>
    <t>Bought</t>
  </si>
  <si>
    <t>Sold</t>
  </si>
  <si>
    <t>Increase</t>
  </si>
  <si>
    <t>ADV</t>
  </si>
  <si>
    <t>= C57 - B57</t>
  </si>
  <si>
    <t>BUR</t>
  </si>
  <si>
    <t>CHN</t>
  </si>
  <si>
    <t>DVC</t>
  </si>
  <si>
    <t>Max:</t>
  </si>
  <si>
    <t>If you cannot provide a Helper Column, you must use an array formula.</t>
  </si>
  <si>
    <t>Click the yellow cell</t>
  </si>
  <si>
    <r>
      <t xml:space="preserve">Type: </t>
    </r>
    <r>
      <rPr>
        <b/>
        <sz val="11"/>
        <color theme="1"/>
        <rFont val="Calibri"/>
        <family val="2"/>
        <scheme val="minor"/>
      </rPr>
      <t>=MAX(</t>
    </r>
  </si>
  <si>
    <r>
      <t xml:space="preserve">Type: </t>
    </r>
    <r>
      <rPr>
        <b/>
        <sz val="11"/>
        <color theme="1"/>
        <rFont val="Calibri"/>
        <family val="2"/>
        <scheme val="minor"/>
      </rPr>
      <t>-</t>
    </r>
  </si>
  <si>
    <t>Press Ctrl + Shift + Enter</t>
  </si>
  <si>
    <t>Find the Three Largest (or Smallest) of a Group</t>
  </si>
  <si>
    <t>This can be a multi-cell or single-cell array formula.</t>
  </si>
  <si>
    <t>The LARGE and SMALL functions will find the largest and smallest of a group.</t>
  </si>
  <si>
    <t>Although they are array functions, they do not require Ctrl + Shift + Enter.</t>
  </si>
  <si>
    <t>They also do not appear surrounded by curly braces.</t>
  </si>
  <si>
    <r>
      <t xml:space="preserve">But they do require </t>
    </r>
    <r>
      <rPr>
        <b/>
        <sz val="11"/>
        <color theme="1"/>
        <rFont val="Calibri"/>
        <family val="2"/>
        <scheme val="minor"/>
      </rPr>
      <t>Array Constants</t>
    </r>
    <r>
      <rPr>
        <sz val="11"/>
        <color theme="1"/>
        <rFont val="Calibri"/>
        <family val="2"/>
        <scheme val="minor"/>
      </rPr>
      <t>, i.e., numbers in curly braces.</t>
    </r>
  </si>
  <si>
    <r>
      <t xml:space="preserve">For example, </t>
    </r>
    <r>
      <rPr>
        <b/>
        <sz val="11"/>
        <color theme="1"/>
        <rFont val="Calibri"/>
        <family val="2"/>
        <scheme val="minor"/>
      </rPr>
      <t>{1;2;3;4}</t>
    </r>
    <r>
      <rPr>
        <sz val="11"/>
        <color theme="1"/>
        <rFont val="Calibri"/>
        <family val="2"/>
        <scheme val="minor"/>
      </rPr>
      <t xml:space="preserve"> specifies the highest four values in a column.</t>
    </r>
  </si>
  <si>
    <r>
      <t xml:space="preserve">  </t>
    </r>
    <r>
      <rPr>
        <b/>
        <sz val="11"/>
        <color theme="1"/>
        <rFont val="Calibri"/>
        <family val="2"/>
        <scheme val="minor"/>
      </rPr>
      <t>{1,2}</t>
    </r>
    <r>
      <rPr>
        <sz val="11"/>
        <color theme="1"/>
        <rFont val="Calibri"/>
        <family val="2"/>
        <scheme val="minor"/>
      </rPr>
      <t xml:space="preserve"> specifies the highest two values in a row.</t>
    </r>
  </si>
  <si>
    <t xml:space="preserve">  Note the difference between semicolons (down a column)</t>
  </si>
  <si>
    <t xml:space="preserve">  and commas (across a row)</t>
  </si>
  <si>
    <t>3 Largest</t>
  </si>
  <si>
    <t>Andy</t>
  </si>
  <si>
    <t>Beverly</t>
  </si>
  <si>
    <r>
      <t xml:space="preserve">Type: </t>
    </r>
    <r>
      <rPr>
        <b/>
        <sz val="11"/>
        <color theme="1"/>
        <rFont val="Calibri"/>
        <family val="2"/>
        <scheme val="minor"/>
      </rPr>
      <t>=LARGE(</t>
    </r>
  </si>
  <si>
    <t>Chuck</t>
  </si>
  <si>
    <t>Diana</t>
  </si>
  <si>
    <r>
      <t xml:space="preserve">Type: </t>
    </r>
    <r>
      <rPr>
        <b/>
        <sz val="11"/>
        <color theme="1"/>
        <rFont val="Calibri"/>
        <family val="2"/>
        <scheme val="minor"/>
      </rPr>
      <t>,{1;2;3})</t>
    </r>
  </si>
  <si>
    <t>Eddie</t>
  </si>
  <si>
    <t>Felicia</t>
  </si>
  <si>
    <t>Largest</t>
  </si>
  <si>
    <t>Note: To find only the largest, just press Enter</t>
  </si>
  <si>
    <t>Create a "MAXIF" Function</t>
  </si>
  <si>
    <t>This is a single-cell array function</t>
  </si>
  <si>
    <t>Excel has SUMIF, AVERAGEIF, and COUNTIF functions.</t>
  </si>
  <si>
    <t>But, it does not have MAXIF, MINIF, etc.</t>
  </si>
  <si>
    <t>Here is a way to create such functions.</t>
  </si>
  <si>
    <t>Maximum</t>
  </si>
  <si>
    <r>
      <t xml:space="preserve">Type: </t>
    </r>
    <r>
      <rPr>
        <b/>
        <sz val="11"/>
        <color theme="1"/>
        <rFont val="Calibri"/>
        <family val="2"/>
        <scheme val="minor"/>
      </rPr>
      <t>=MAX(IF(</t>
    </r>
  </si>
  <si>
    <t>Press the F4 key</t>
  </si>
  <si>
    <r>
      <t>Type:</t>
    </r>
    <r>
      <rPr>
        <b/>
        <sz val="11"/>
        <color theme="1"/>
        <rFont val="Calibri"/>
        <family val="2"/>
        <scheme val="minor"/>
      </rPr>
      <t xml:space="preserve"> </t>
    </r>
    <r>
      <rPr>
        <sz val="11"/>
        <color theme="1"/>
        <rFont val="Calibri"/>
        <family val="2"/>
        <scheme val="minor"/>
      </rPr>
      <t>=</t>
    </r>
  </si>
  <si>
    <t>Select the pink cell</t>
  </si>
  <si>
    <r>
      <t xml:space="preserve">Type: </t>
    </r>
    <r>
      <rPr>
        <b/>
        <sz val="11"/>
        <color theme="1"/>
        <rFont val="Calibri"/>
        <family val="2"/>
        <scheme val="minor"/>
      </rPr>
      <t>,</t>
    </r>
  </si>
  <si>
    <r>
      <t>Type:</t>
    </r>
    <r>
      <rPr>
        <b/>
        <sz val="11"/>
        <color theme="1"/>
        <rFont val="Calibri"/>
        <family val="2"/>
        <scheme val="minor"/>
      </rPr>
      <t xml:space="preserve"> ))</t>
    </r>
  </si>
  <si>
    <t>Copy the first yellow cell to the second</t>
  </si>
  <si>
    <t>Formula:</t>
  </si>
  <si>
    <t>Calculate Conditional Tax on an Invoice</t>
  </si>
  <si>
    <t>This is a single-cell array formula that totals sales tax for certain items.</t>
  </si>
  <si>
    <t>Here we cannot use a Helper Column to calculate individual sales taxes</t>
  </si>
  <si>
    <t>and we cannot use the SUMIF function because we need to do a multiplication within the function.</t>
  </si>
  <si>
    <t>Taxable?</t>
  </si>
  <si>
    <t>Eggs</t>
  </si>
  <si>
    <t>Select the yellow cell</t>
  </si>
  <si>
    <t>Gloves</t>
  </si>
  <si>
    <t>T</t>
  </si>
  <si>
    <t>Type: =SUM(IF(</t>
  </si>
  <si>
    <t>Napkins</t>
  </si>
  <si>
    <t>Milk</t>
  </si>
  <si>
    <t>Type: ="T,"</t>
  </si>
  <si>
    <t>Subtotal:</t>
  </si>
  <si>
    <t>Sales Tax:</t>
  </si>
  <si>
    <t>Type: *0.0635))</t>
  </si>
  <si>
    <t>Total:</t>
  </si>
  <si>
    <t>Reduce the decimal places to two</t>
  </si>
  <si>
    <t>Array formulas are designed to work with one or more ranges of cells rather than single cells.</t>
  </si>
  <si>
    <r>
      <t xml:space="preserve">This is a </t>
    </r>
    <r>
      <rPr>
        <b/>
        <i/>
        <sz val="11"/>
        <color theme="1"/>
        <rFont val="Calibri"/>
        <family val="2"/>
        <scheme val="minor"/>
      </rPr>
      <t>multi-cell</t>
    </r>
    <r>
      <rPr>
        <sz val="11"/>
        <color theme="1"/>
        <rFont val="Calibri"/>
        <family val="2"/>
        <scheme val="minor"/>
      </rPr>
      <t xml:space="preserve"> array formula.</t>
    </r>
  </si>
  <si>
    <r>
      <t xml:space="preserve">This is a </t>
    </r>
    <r>
      <rPr>
        <b/>
        <i/>
        <sz val="11"/>
        <color theme="1"/>
        <rFont val="Calibri"/>
        <family val="2"/>
        <scheme val="minor"/>
      </rPr>
      <t>single-cell</t>
    </r>
    <r>
      <rPr>
        <sz val="11"/>
        <color theme="1"/>
        <rFont val="Calibri"/>
        <family val="2"/>
        <scheme val="minor"/>
      </rPr>
      <t xml:space="preserve"> array formula.</t>
    </r>
  </si>
  <si>
    <t>The INDEX and MATCH Functions</t>
  </si>
  <si>
    <t>Rich Malloy, 203-862-9411, malloy@techhelptoday.com</t>
  </si>
  <si>
    <t>The combination of the INDEX and MATCH functions can do the same work as the amazingly powerful VLOOKUP function. But many if not most Excel experts believe that INDEX/MATCH is better. The main reason is that INDEX/MATCH is more accommodating for different lookup tables.</t>
  </si>
  <si>
    <t>The INDEX Function</t>
  </si>
  <si>
    <r>
      <t xml:space="preserve">Think of the INDEX function as asking: </t>
    </r>
    <r>
      <rPr>
        <b/>
        <sz val="11"/>
        <color theme="1"/>
        <rFont val="Calibri"/>
        <family val="2"/>
        <scheme val="minor"/>
      </rPr>
      <t>What is in a particular cell?</t>
    </r>
    <r>
      <rPr>
        <sz val="11"/>
        <color theme="1"/>
        <rFont val="Calibri"/>
        <family val="2"/>
        <scheme val="minor"/>
      </rPr>
      <t xml:space="preserve"> 
Or, more specifically: </t>
    </r>
    <r>
      <rPr>
        <b/>
        <sz val="11"/>
        <color theme="1"/>
        <rFont val="Calibri"/>
        <family val="2"/>
        <scheme val="minor"/>
      </rPr>
      <t>What's in range X at position Y?</t>
    </r>
    <r>
      <rPr>
        <sz val="11"/>
        <color theme="1"/>
        <rFont val="Calibri"/>
        <family val="2"/>
        <scheme val="minor"/>
      </rPr>
      <t xml:space="preserve"> 
The </t>
    </r>
    <r>
      <rPr>
        <b/>
        <sz val="11"/>
        <color theme="1"/>
        <rFont val="Calibri"/>
        <family val="2"/>
        <scheme val="minor"/>
      </rPr>
      <t>range</t>
    </r>
    <r>
      <rPr>
        <sz val="11"/>
        <color theme="1"/>
        <rFont val="Calibri"/>
        <family val="2"/>
        <scheme val="minor"/>
      </rPr>
      <t xml:space="preserve"> is simply a rectangle of cells, with at least 1 column and 1 row. 
The </t>
    </r>
    <r>
      <rPr>
        <b/>
        <sz val="11"/>
        <color theme="1"/>
        <rFont val="Calibri"/>
        <family val="2"/>
        <scheme val="minor"/>
      </rPr>
      <t>position</t>
    </r>
    <r>
      <rPr>
        <sz val="11"/>
        <color theme="1"/>
        <rFont val="Calibri"/>
        <family val="2"/>
        <scheme val="minor"/>
      </rPr>
      <t xml:space="preserve"> is either a row number, a column number, or both.
</t>
    </r>
  </si>
  <si>
    <t>=INDEX(C3:C5, 2)</t>
  </si>
  <si>
    <t>Meaning: What's in the range C3:C5 at row 2?</t>
  </si>
  <si>
    <t>The range C3:C5 has only 3 cells, and obviously only 3 rows.</t>
  </si>
  <si>
    <t>The contents of Row 2 in the range is: 871</t>
  </si>
  <si>
    <t>[Careful: Don't confuse the row number in the range (2) with the row in the whole sheet (4)]</t>
  </si>
  <si>
    <t>=MATCH(E9, B9:B11)</t>
  </si>
  <si>
    <t>Meaning: On what row does cell E9 match with a cell in range B9:B11?</t>
  </si>
  <si>
    <t>Cell E9 obviously matches with the cell in row 3 of the range.</t>
  </si>
  <si>
    <t>The Combination: INDEX and MATCH</t>
  </si>
  <si>
    <t>The INDEX and MATCH functions work very well together. Remember that INDEX always comes first (as in alphabetic order). Think of the combination as asking: WHAT is in a particular row of a range of cells WHERE something else in that row matches a particular value.</t>
  </si>
  <si>
    <t>Meaning: What's in the range B15:B17 on the row where F15 matches a cell in range C15:C17?</t>
  </si>
  <si>
    <t>Cell F15 matches row 2 in C15:17, and row 2 of B15:B17 is "North"</t>
  </si>
  <si>
    <t>The function returns: "North"</t>
  </si>
  <si>
    <t>Using the INDEX Function</t>
  </si>
  <si>
    <t>The INDEX function is something like a "Fetch" tool. It's not too smart, but it does the job. You just point it to a group of cells and tell it to grab whatever is in, say, the second, third, or fourth cell in the group. 
If you have a list of items sorted, the INDEX function can tell you who or what is at a given place in the ranking. For example, if you have a list of salespeople sorted by total sales, you can use INDEX to find who is in first place, second place, etc.</t>
  </si>
  <si>
    <t>The list below is sorted by the green cells. You want to get the third salesperson.</t>
  </si>
  <si>
    <r>
      <t xml:space="preserve">Type: </t>
    </r>
    <r>
      <rPr>
        <b/>
        <sz val="11"/>
        <color rgb="FF0070C0"/>
        <rFont val="Calibri"/>
        <family val="2"/>
        <scheme val="minor"/>
      </rPr>
      <t>=index(</t>
    </r>
  </si>
  <si>
    <r>
      <t xml:space="preserve">Type: </t>
    </r>
    <r>
      <rPr>
        <b/>
        <sz val="11"/>
        <color rgb="FF0070C0"/>
        <rFont val="Calibri"/>
        <family val="2"/>
        <scheme val="minor"/>
      </rPr>
      <t>,</t>
    </r>
  </si>
  <si>
    <r>
      <t xml:space="preserve">Type: </t>
    </r>
    <r>
      <rPr>
        <b/>
        <sz val="11"/>
        <color rgb="FF0070C0"/>
        <rFont val="Calibri"/>
        <family val="2"/>
        <scheme val="minor"/>
      </rPr>
      <t>)</t>
    </r>
  </si>
  <si>
    <t>Press:  Enter</t>
  </si>
  <si>
    <t>Jackson</t>
  </si>
  <si>
    <t>Martin</t>
  </si>
  <si>
    <t>Davis</t>
  </si>
  <si>
    <t>Jones</t>
  </si>
  <si>
    <t>Hernandez</t>
  </si>
  <si>
    <t>Thompson</t>
  </si>
  <si>
    <t>Rodriguez</t>
  </si>
  <si>
    <t>Garcia</t>
  </si>
  <si>
    <t>Martinez</t>
  </si>
  <si>
    <t>Rank</t>
  </si>
  <si>
    <t>Using the MATCH Function</t>
  </si>
  <si>
    <t>The MATCH function is somewhat like the Find tool. But, while the Find tool shows you where a certain value is located, the MATCH function simply tells you what row or column a given value is located in.
If you have a list of items sorted, the MATCH function can tell you what place a given value has. For example, if you have a list of salespeople sorted by total sales, you can use MATCH to find where a given salesperson places in the list, i.e., 1st, 2nd, 3rd, etc.</t>
  </si>
  <si>
    <t>Find a Salesperson in a List</t>
  </si>
  <si>
    <t>In the yellow cell below, use a MATCH function to find the place of the Salesperson in the pink cell.</t>
  </si>
  <si>
    <t>As in most cases with the MATCH function, we are looking for an exact match.</t>
  </si>
  <si>
    <t>To specify an exact match, we will type 0 [zero] as the third argument in the function.</t>
  </si>
  <si>
    <r>
      <t xml:space="preserve">Type: </t>
    </r>
    <r>
      <rPr>
        <b/>
        <sz val="11"/>
        <color rgb="FF0070C0"/>
        <rFont val="Calibri"/>
        <family val="2"/>
        <scheme val="minor"/>
      </rPr>
      <t>=match(</t>
    </r>
  </si>
  <si>
    <r>
      <t xml:space="preserve">Type: </t>
    </r>
    <r>
      <rPr>
        <b/>
        <sz val="11"/>
        <color rgb="FF0070C0"/>
        <rFont val="Calibri"/>
        <family val="2"/>
        <scheme val="minor"/>
      </rPr>
      <t>,0</t>
    </r>
  </si>
  <si>
    <t>INDEX/MATCH: Alternative to VLOOKUP</t>
  </si>
  <si>
    <r>
      <t xml:space="preserve">If you combine the MATCH function with the INDEX function, you will have a powerful alternative to the VLOOKUP function.
The MATCH function will </t>
    </r>
    <r>
      <rPr>
        <b/>
        <i/>
        <sz val="11"/>
        <color theme="1"/>
        <rFont val="Calibri"/>
        <family val="2"/>
        <scheme val="minor"/>
      </rPr>
      <t>find</t>
    </r>
    <r>
      <rPr>
        <sz val="11"/>
        <color theme="1"/>
        <rFont val="Calibri"/>
        <family val="2"/>
        <scheme val="minor"/>
      </rPr>
      <t xml:space="preserve"> the lookup value in a table.
The INDEX function will </t>
    </r>
    <r>
      <rPr>
        <b/>
        <i/>
        <sz val="11"/>
        <color theme="1"/>
        <rFont val="Calibri"/>
        <family val="2"/>
        <scheme val="minor"/>
      </rPr>
      <t>fetch</t>
    </r>
    <r>
      <rPr>
        <sz val="11"/>
        <color theme="1"/>
        <rFont val="Calibri"/>
        <family val="2"/>
        <scheme val="minor"/>
      </rPr>
      <t xml:space="preserve"> the desired value from the table.
In the example below, first we will use the two functions separately by using helper cells. Then, we will combine them into one formula, without any need for helper cells.
Remember, as in the alphabet, "INDEX" comes before "MATCH"
</t>
    </r>
  </si>
  <si>
    <t>List Row</t>
  </si>
  <si>
    <t>Directions:</t>
  </si>
  <si>
    <t>Click the first purple cell</t>
  </si>
  <si>
    <t>Type: =MATCH(</t>
  </si>
  <si>
    <t>Click the pink cell</t>
  </si>
  <si>
    <t>Oranges</t>
  </si>
  <si>
    <t>Type: ,</t>
  </si>
  <si>
    <t>Press F4</t>
  </si>
  <si>
    <t>Carrots</t>
  </si>
  <si>
    <t>Type: , 0)</t>
  </si>
  <si>
    <t>Copy to the other purple cells</t>
  </si>
  <si>
    <t>Click the first yellow cell</t>
  </si>
  <si>
    <t>Type: =INDEX(</t>
  </si>
  <si>
    <t>Cupcakes</t>
  </si>
  <si>
    <t>Type: )</t>
  </si>
  <si>
    <t>Copy to the other yellow cells</t>
  </si>
  <si>
    <t>Now we'll combine the INDEX and MATCH functions into one formula, without helper cells</t>
  </si>
  <si>
    <t>Suggestion: Even though INDEX will precede MATCH in the formula, it is easier to create the MATCH function first and then build the INDEX function around it</t>
  </si>
  <si>
    <t>Click after the equal sign</t>
  </si>
  <si>
    <t>Type: INDEX(</t>
  </si>
  <si>
    <t>Click at the end of the formula</t>
  </si>
  <si>
    <t>INDEX/MATCH: Advantage Over VLOOKUP</t>
  </si>
  <si>
    <t xml:space="preserve">The INDEX and MATCH function combination works really well in situations where you cannot use the VLOOKUP function. The VLOOKUP function will try to find a match in the first column of your lookup table and only in the first column. By contrast, the INDEX and MATCH combination can look for a match in any column. </t>
  </si>
  <si>
    <t>A good application of the INDEX/MATCH combo is to find information about the best item in a list of items. In this example, we will use the MAX function to find the highest Sales amount. Then we will use the INDEX/MATCH combo to find the name of the salesperson with that high sales amount. Note that we cannot use the VLOOKUP function here because we are looking for a match in column 2 of our lookup table.</t>
  </si>
  <si>
    <t>Find the Best Salesperson</t>
  </si>
  <si>
    <t>The pink cell below uses a MAX function to find the maximum value in the green cells.</t>
  </si>
  <si>
    <t>In the yellow cell, you must use the INDEX/MATCH combination to find the Salesperson</t>
  </si>
  <si>
    <t>associated with the maximum value in the pink cell.</t>
  </si>
  <si>
    <r>
      <t xml:space="preserve">Type: </t>
    </r>
    <r>
      <rPr>
        <b/>
        <sz val="11"/>
        <color rgb="FF0070C0"/>
        <rFont val="Calibri"/>
        <family val="2"/>
        <scheme val="minor"/>
      </rPr>
      <t>,match(</t>
    </r>
  </si>
  <si>
    <t>Best Salesperson</t>
  </si>
  <si>
    <t>INDEX/MATCH: Another Advantage</t>
  </si>
  <si>
    <t>One advantage of INDEX/MATCH over VLOOKUP is that the Index column is not fixed. In VLOOKUP, the Index column is fixed, usually at 2, the second column in the table. With INDEX/MATCH, the Index column can change as you copy the formula to other columns.</t>
  </si>
  <si>
    <t>Note that in this example we will be using the F4 function key to "freeze" cell references or parts of cell references. By pressing the F4 key once or multiple times, we can set the column, the row, or both as Absolute References that will not change as we copy the formula to other cells.</t>
  </si>
  <si>
    <t>Select the first (upper left) yellow cell</t>
  </si>
  <si>
    <t>Randall</t>
  </si>
  <si>
    <t>Select the first pink cell ("Davis") and press F4 three times</t>
  </si>
  <si>
    <r>
      <t xml:space="preserve">Type: </t>
    </r>
    <r>
      <rPr>
        <b/>
        <sz val="11"/>
        <color rgb="FF0070C0"/>
        <rFont val="Calibri"/>
        <family val="2"/>
        <scheme val="minor"/>
      </rPr>
      <t>,0))</t>
    </r>
  </si>
  <si>
    <t>Copy the formula to the other yellow cells</t>
  </si>
  <si>
    <t>Selected Results</t>
  </si>
  <si>
    <t>INDEX-MATCH Can Find Values in a Row</t>
  </si>
  <si>
    <t>VLOOKUP can return values in a particular column.</t>
  </si>
  <si>
    <r>
      <t xml:space="preserve">But INDEX/MATCH can also return values in a particular </t>
    </r>
    <r>
      <rPr>
        <b/>
        <i/>
        <sz val="11"/>
        <color theme="1"/>
        <rFont val="Calibri"/>
        <family val="2"/>
        <scheme val="minor"/>
      </rPr>
      <t>row</t>
    </r>
    <r>
      <rPr>
        <sz val="11"/>
        <color theme="1"/>
        <rFont val="Calibri"/>
        <family val="2"/>
        <scheme val="minor"/>
      </rPr>
      <t>.</t>
    </r>
  </si>
  <si>
    <t>Minimum</t>
  </si>
  <si>
    <t>Lowest Sales</t>
  </si>
  <si>
    <t>Amy</t>
  </si>
  <si>
    <t>Carlotta</t>
  </si>
  <si>
    <t>Dan</t>
  </si>
  <si>
    <t>INDEX-MATCH Can Do a Two-Way Lookup</t>
  </si>
  <si>
    <t>Unlike VLOOKUP, the INDEX/MATCH combination can do a two-dimensional lookup.</t>
  </si>
  <si>
    <t>In this case, the INDEX has three arguments: The first argument specifies the table of possible results (blue);</t>
  </si>
  <si>
    <t>The second determines the row (green); the third determines the column (pink).</t>
  </si>
  <si>
    <t>Shipping Costs</t>
  </si>
  <si>
    <t>Weight (lbs)</t>
  </si>
  <si>
    <r>
      <t>=INDEX(B15:B17,</t>
    </r>
    <r>
      <rPr>
        <b/>
        <sz val="11"/>
        <color rgb="FF0070C0"/>
        <rFont val="Calibri"/>
        <family val="2"/>
        <scheme val="minor"/>
      </rPr>
      <t>MATCH(F15,C15:C17)</t>
    </r>
    <r>
      <rPr>
        <b/>
        <sz val="11"/>
        <color theme="1"/>
        <rFont val="Calibri"/>
        <family val="2"/>
        <scheme val="minor"/>
      </rPr>
      <t>)</t>
    </r>
  </si>
  <si>
    <t>Select the first pink cell ("224")</t>
  </si>
  <si>
    <t>Select the green cells, and press the F4 key</t>
  </si>
  <si>
    <t>Task: Find the product with the lowest sales for each salesperson</t>
  </si>
  <si>
    <t>Lookup the Shipping Cost for various pairs of Value and Weight</t>
  </si>
  <si>
    <t>That is, INDEX/MATCH can do a lookup with two values in a 2-dimensional table.</t>
  </si>
  <si>
    <t>The Problems with VLOOKUP</t>
  </si>
  <si>
    <t>The amazingly powerful VLOOKUP function can do many things for us, but it has two shortcomings. First, it cannot be easily copied to other cells in worksheet. And second, it requires that the first column in the lookup table must be the Lookup Column.</t>
  </si>
  <si>
    <t>VLOOKUP function are non-dynamic (difficult to copy horizontally)</t>
  </si>
  <si>
    <t>In the example below, we are using a VLOOKUP function in the yellow cell to lookup the name in the pink cell in the green lookup table. It would be nice if we could then copy that formula to the other cells in that row, but if we do we always get the result for Jan. This is because the "2" in the formula does not change when we copy it. The result for Jan is copied to all the other months incorrectly. We then have to manually edit each formula, changing "2" to "3", "4", and so on.</t>
  </si>
  <si>
    <t>We could do a workaround and put a row of "helper cells" below the VLOOKUP formula. Then we could have the formula refer to these instead of the numbers "2", "3", and so on. This would make it easy to copy the formula from the yellow cell to the other cells in the row. These helper cells, however, may confuse your coworkers.</t>
  </si>
  <si>
    <t>Helper cells:</t>
  </si>
  <si>
    <t>When the First Column is not the Lookup Column</t>
  </si>
  <si>
    <t>In the example below, we are trying to find the best salesperson. First, we can use the MAX function to find the largest number in the green cells. Then we would like to use the VLOOKUP function to find the name of the salesperson linked to that number. But, the VLOOKUP function requires that the Lookup Column (the green cells) is the first column of the table. Thus, we have to rearrange the table and put the green cells before the blue cells.</t>
  </si>
  <si>
    <t>Max Sales</t>
  </si>
  <si>
    <t>The F9 Key</t>
  </si>
  <si>
    <t>How to Handle a Circular Reference Error Message</t>
  </si>
  <si>
    <t>Copy and Paste the result as a Value</t>
  </si>
  <si>
    <t>Turn Iterative Recalculaiton back off</t>
  </si>
  <si>
    <t>When you see the result</t>
  </si>
  <si>
    <t>For the length of the last name,  we subtract the position of the space from the length of the full name</t>
  </si>
  <si>
    <r>
      <t xml:space="preserve">More Complicated Applications: Sum Range </t>
    </r>
    <r>
      <rPr>
        <b/>
        <sz val="12"/>
        <color theme="1"/>
        <rFont val="Calibri"/>
        <family val="2"/>
      </rPr>
      <t>≠</t>
    </r>
    <r>
      <rPr>
        <b/>
        <i/>
        <sz val="12"/>
        <color theme="1"/>
        <rFont val="Calibri"/>
        <family val="2"/>
      </rPr>
      <t xml:space="preserve"> Criteria Range</t>
    </r>
  </si>
  <si>
    <t>Multiplies and then adds two ranges of cells</t>
  </si>
  <si>
    <t xml:space="preserve">   Else</t>
  </si>
  <si>
    <t xml:space="preserve">     DISCOUNT = 0</t>
  </si>
  <si>
    <t xml:space="preserve">   End If</t>
  </si>
  <si>
    <t>End Function</t>
  </si>
  <si>
    <t>Discount</t>
  </si>
  <si>
    <t>Skyhook</t>
  </si>
  <si>
    <t>User-Defined Functions</t>
  </si>
  <si>
    <t>Tired of long, complex formulas? Make your own functions</t>
  </si>
  <si>
    <t>Press Alt+F11 to open the Visual Basic Editor</t>
  </si>
  <si>
    <t>Paste in the blue code at the right</t>
  </si>
  <si>
    <t>Click Insert &gt; Module. A new module window appears on the right</t>
  </si>
  <si>
    <t>Return to the spreadsheet and use the function</t>
  </si>
  <si>
    <t>Foobar</t>
  </si>
  <si>
    <t>Snipe</t>
  </si>
  <si>
    <t>The SUBTOTAL Function</t>
  </si>
  <si>
    <t>Note: You must now save this file as a .xlsm file</t>
  </si>
  <si>
    <t>Creating a Visual Basic Function:</t>
  </si>
  <si>
    <t>Function DISCOUNT(quantity, price)</t>
  </si>
  <si>
    <t xml:space="preserve">   If quantity &gt;= 10 Then</t>
  </si>
  <si>
    <t xml:space="preserve">     DISCOUNT = quantity * price * 0.1</t>
  </si>
  <si>
    <t>Using a Visual Basic Function:</t>
  </si>
  <si>
    <t>In the first yellow cell, type =disco and press the Tab key</t>
  </si>
  <si>
    <t>Select the arguments for Quantity and Price and press Enter</t>
  </si>
  <si>
    <t>Create a Function Using a Named Cell</t>
  </si>
  <si>
    <t>Click OK</t>
  </si>
  <si>
    <r>
      <t xml:space="preserve">Click: </t>
    </r>
    <r>
      <rPr>
        <b/>
        <sz val="11"/>
        <color theme="1"/>
        <rFont val="Calibri"/>
        <family val="2"/>
        <scheme val="minor"/>
      </rPr>
      <t>Formulas &gt; Define Name</t>
    </r>
  </si>
  <si>
    <t>For readability, widen the dialog box to twice its width</t>
  </si>
  <si>
    <t>This approach is a little easier in that it doesn't use Visual Basic for Applications</t>
  </si>
  <si>
    <t>There are two approaches: A Visual Basic Function or a Named Cell</t>
  </si>
  <si>
    <t>Subtotal</t>
  </si>
  <si>
    <t>Depending on which function number you choose,</t>
  </si>
  <si>
    <t>the SUBTOTAL function can perform a wide range of calculations.</t>
  </si>
  <si>
    <t>In the lower yellow square, use the Function_Num 109</t>
  </si>
  <si>
    <t>This sums the values, but ignores values hidden by a filter</t>
  </si>
  <si>
    <t>One function that does almost all</t>
  </si>
  <si>
    <t>Alan</t>
  </si>
  <si>
    <t>Claire</t>
  </si>
  <si>
    <t>Donna</t>
  </si>
  <si>
    <t>Ed</t>
  </si>
  <si>
    <t>Faye</t>
  </si>
  <si>
    <t>Big Bonus</t>
  </si>
  <si>
    <t>2nd Bonus</t>
  </si>
  <si>
    <t>No Bonus</t>
  </si>
  <si>
    <t>Use the IF, AND, OR, XOR, and NOT functions to calculate the following bonuses:</t>
  </si>
  <si>
    <t>SOLUTION:</t>
  </si>
  <si>
    <t>The AND, OR, XOR, and NOT Functions</t>
  </si>
  <si>
    <t>These functions are very handy when used in combination</t>
  </si>
  <si>
    <t>with a conditional function such as IF.</t>
  </si>
  <si>
    <t>Logical Functions</t>
  </si>
  <si>
    <t>Function</t>
  </si>
  <si>
    <t>Result</t>
  </si>
  <si>
    <t>AND</t>
  </si>
  <si>
    <t>True if all of its arguments are true</t>
  </si>
  <si>
    <t>OR</t>
  </si>
  <si>
    <t>True is any of its arguments are true</t>
  </si>
  <si>
    <t>XOR</t>
  </si>
  <si>
    <t>True if only one of its arguments is true</t>
  </si>
  <si>
    <t>NOT</t>
  </si>
  <si>
    <t>True if its argument is false</t>
  </si>
  <si>
    <t>Base</t>
  </si>
  <si>
    <t>Press Esc to return the formula to its original form</t>
  </si>
  <si>
    <t>A way to create a two-dimensional cell reference</t>
  </si>
  <si>
    <t>The space character in certain formulas means "the intersection of"</t>
  </si>
  <si>
    <t>For example, the formula "=C12:C15 B14:F14" will return 606</t>
  </si>
  <si>
    <t>SOLUTIONS:</t>
  </si>
  <si>
    <t>The IFS and SWITCH Functions</t>
  </si>
  <si>
    <t>Alternatives to VLOOKUP for small tables</t>
  </si>
  <si>
    <t>The IFS function replaces awkward nested IF functions and some simple VLOOKUP uses</t>
  </si>
  <si>
    <t>The SWITCH function is a simpler version of the IFS function, but it cannot use approximate matches (&gt; or &lt;)</t>
  </si>
  <si>
    <t>Letter</t>
  </si>
  <si>
    <t>Convert the Number to a Weekday Name</t>
  </si>
  <si>
    <t>Number</t>
  </si>
  <si>
    <t>Weekday</t>
  </si>
  <si>
    <t>Convert the Grade to a Letter</t>
  </si>
  <si>
    <t>The IFS Function</t>
  </si>
  <si>
    <t>The SWITCH Function</t>
  </si>
  <si>
    <t>The FORECAST Function</t>
  </si>
  <si>
    <t>A new function, FORECAST.ETS, reportedly uses machine intelligence to predict future trends</t>
  </si>
  <si>
    <t>There are two ways to use the FORECAST function</t>
  </si>
  <si>
    <t xml:space="preserve">  * Use the FORECAST.ETS function directly</t>
  </si>
  <si>
    <t>Month</t>
  </si>
  <si>
    <t>Temp</t>
  </si>
  <si>
    <t>Click anyplace in the temperature table above</t>
  </si>
  <si>
    <t>Click: Data &gt; Forecast Sheet</t>
  </si>
  <si>
    <r>
      <t xml:space="preserve">Predict the future </t>
    </r>
    <r>
      <rPr>
        <sz val="11"/>
        <color theme="1"/>
        <rFont val="Calibri"/>
        <family val="2"/>
      </rPr>
      <t>—</t>
    </r>
    <r>
      <rPr>
        <i/>
        <sz val="11"/>
        <color theme="1"/>
        <rFont val="Calibri"/>
        <family val="2"/>
        <scheme val="minor"/>
      </rPr>
      <t xml:space="preserve"> sort of</t>
    </r>
  </si>
  <si>
    <t>Click: Create</t>
  </si>
  <si>
    <t>Linked Report Located on a Different Worksheet</t>
  </si>
  <si>
    <t>Click the first yellow cell again</t>
  </si>
  <si>
    <t>Copy the formula in the Formula Bar</t>
  </si>
  <si>
    <r>
      <t xml:space="preserve">Change </t>
    </r>
    <r>
      <rPr>
        <b/>
        <i/>
        <sz val="11"/>
        <color theme="1"/>
        <rFont val="Calibri"/>
        <family val="2"/>
        <scheme val="minor"/>
      </rPr>
      <t>Name</t>
    </r>
    <r>
      <rPr>
        <sz val="11"/>
        <color theme="1"/>
        <rFont val="Calibri"/>
        <family val="2"/>
        <scheme val="minor"/>
      </rPr>
      <t xml:space="preserve"> to </t>
    </r>
    <r>
      <rPr>
        <b/>
        <sz val="11"/>
        <color theme="1"/>
        <rFont val="Calibri"/>
        <family val="2"/>
        <scheme val="minor"/>
      </rPr>
      <t>DiscountNamedCell</t>
    </r>
  </si>
  <si>
    <r>
      <t xml:space="preserve">In </t>
    </r>
    <r>
      <rPr>
        <b/>
        <i/>
        <sz val="11"/>
        <color theme="1"/>
        <rFont val="Calibri"/>
        <family val="2"/>
        <scheme val="minor"/>
      </rPr>
      <t>Refers to:</t>
    </r>
    <r>
      <rPr>
        <sz val="11"/>
        <color theme="1"/>
        <rFont val="Calibri"/>
        <family val="2"/>
        <scheme val="minor"/>
      </rPr>
      <t xml:space="preserve"> Paste the formula copied above</t>
    </r>
  </si>
  <si>
    <r>
      <t xml:space="preserve">Enter the formula: </t>
    </r>
    <r>
      <rPr>
        <b/>
        <sz val="11"/>
        <color theme="1"/>
        <rFont val="Calibri"/>
        <family val="2"/>
        <scheme val="minor"/>
      </rPr>
      <t>=IF(B41&gt;=10, B41*D41*10%, 0)</t>
    </r>
  </si>
  <si>
    <r>
      <t xml:space="preserve">In the first yellow cell, enter: </t>
    </r>
    <r>
      <rPr>
        <b/>
        <sz val="11"/>
        <color theme="1"/>
        <rFont val="Calibri"/>
        <family val="2"/>
        <scheme val="minor"/>
      </rPr>
      <t>=DiscountNamedCell</t>
    </r>
  </si>
  <si>
    <t>Copyright 2019, Rich Malloy, 203-862-9411, malloy@techhelptoday.com</t>
  </si>
  <si>
    <t>TEXTJOIN</t>
  </si>
  <si>
    <t>Joins text cells using a space or other delimiter (New to 2019)</t>
  </si>
  <si>
    <t>Retrieves X characters from the middle of a text string</t>
  </si>
  <si>
    <t>Retrieves X characters from the right end of a text string</t>
  </si>
  <si>
    <t>Here we use the FIND function to find the position of the space character in the name</t>
  </si>
  <si>
    <t>100 Rows:</t>
  </si>
  <si>
    <t>Category</t>
  </si>
  <si>
    <t>Row Labels</t>
  </si>
  <si>
    <t>Sum of Revenue</t>
  </si>
  <si>
    <t>Clark</t>
  </si>
  <si>
    <t>Bakery</t>
  </si>
  <si>
    <t>Apple</t>
  </si>
  <si>
    <t>Orange</t>
  </si>
  <si>
    <t>Barnes</t>
  </si>
  <si>
    <t>Cupcake</t>
  </si>
  <si>
    <t>Allen</t>
  </si>
  <si>
    <t>Deli</t>
  </si>
  <si>
    <t>Fruit</t>
  </si>
  <si>
    <t>Grand Total</t>
  </si>
  <si>
    <t>Grouping</t>
  </si>
  <si>
    <t>Add Date to the Columns box and note the automatic grouping by Month</t>
  </si>
  <si>
    <t>Manually Group the four fruits into a Fruit group</t>
  </si>
  <si>
    <t>Ungroup the Fruit group</t>
  </si>
  <si>
    <t>Filtering</t>
  </si>
  <si>
    <t>Unfilteer the table</t>
  </si>
  <si>
    <t>Pivot Charts</t>
  </si>
  <si>
    <t>Create a Pivot Chart from the Pivot Table</t>
  </si>
  <si>
    <t>Pivot Table:</t>
  </si>
  <si>
    <t>Use the Filter box to filter the table by Category, showing only Bakery items</t>
  </si>
  <si>
    <t>Use a Slicer to filter the table by Category, showing Fruit and Deli items</t>
  </si>
  <si>
    <t>In the Rows box, replace Product with Category</t>
  </si>
  <si>
    <t>Review: Pivot Tables</t>
  </si>
  <si>
    <t>Modify the Pivot Table below as suggested:</t>
  </si>
  <si>
    <t>Review: VLOOKUP</t>
  </si>
  <si>
    <t>Prod ID</t>
  </si>
  <si>
    <t>Invoice:</t>
  </si>
  <si>
    <t>Product Table:</t>
  </si>
  <si>
    <t>Use the VLOOKUP Function to lookup the prices for the Prod IDs in the Invoice:</t>
  </si>
  <si>
    <t>The VLOOKUP Function is already being used to look up the product name.</t>
  </si>
  <si>
    <t>Blueberries, pint</t>
  </si>
  <si>
    <t>Canteloupe</t>
  </si>
  <si>
    <t>Add a Trendline to a Chart</t>
  </si>
  <si>
    <t>(Not available for 3D charts)</t>
  </si>
  <si>
    <t>Rt-click any column or bar in the chart</t>
  </si>
  <si>
    <t>Choose: Add Trendline</t>
  </si>
  <si>
    <t>Create a Dual-Axis Chart</t>
  </si>
  <si>
    <t>Select data for the chart</t>
  </si>
  <si>
    <t>Click: Insert &gt; Recommended Charts &gt; All Charts &gt; Combo</t>
  </si>
  <si>
    <t>Save a Chart as a Template</t>
  </si>
  <si>
    <t>Rt-click the Chart Area</t>
  </si>
  <si>
    <t>Choose: Save as Template</t>
  </si>
  <si>
    <t>Use a Template for a Chart</t>
  </si>
  <si>
    <t>Click: Insert &gt; Recommended Charts &gt; All Charts &gt; Templates</t>
  </si>
  <si>
    <t>Margin</t>
  </si>
  <si>
    <t>Advanced Chart Features</t>
  </si>
  <si>
    <t>Data for Charts:</t>
  </si>
  <si>
    <t>20 Rows:</t>
  </si>
  <si>
    <t>Filter Data in the Pivot Chart</t>
  </si>
  <si>
    <t>Click the Row Field button in the lower left (or Column Field button in upper right)</t>
  </si>
  <si>
    <t>Choose filter options as desired</t>
  </si>
  <si>
    <t>Drill Down in a Pivot Chart</t>
  </si>
  <si>
    <t>Choose the data field of interest</t>
  </si>
  <si>
    <t>Collapse an Expanded Field</t>
  </si>
  <si>
    <t>Rt-click an expanded column or bar</t>
  </si>
  <si>
    <t>Choose: Collapse</t>
  </si>
  <si>
    <t>Choose: Expand</t>
  </si>
  <si>
    <t>Advanced Pivot Chart Features</t>
  </si>
  <si>
    <t>(See the illustrations below for hints on how to perform these tasks)</t>
  </si>
  <si>
    <r>
      <t xml:space="preserve">If Sales of Apples </t>
    </r>
    <r>
      <rPr>
        <b/>
        <i/>
        <sz val="11"/>
        <color theme="1"/>
        <rFont val="Calibri"/>
        <family val="2"/>
        <scheme val="minor"/>
      </rPr>
      <t>or</t>
    </r>
    <r>
      <rPr>
        <sz val="11"/>
        <color theme="1"/>
        <rFont val="Calibri"/>
        <family val="2"/>
        <scheme val="minor"/>
      </rPr>
      <t xml:space="preserve"> Bananas but not both is greater than or equal to 1,000, then Bonus is 100</t>
    </r>
  </si>
  <si>
    <r>
      <t xml:space="preserve">If Sales of Apples </t>
    </r>
    <r>
      <rPr>
        <b/>
        <i/>
        <sz val="11"/>
        <color theme="1"/>
        <rFont val="Calibri"/>
        <family val="2"/>
        <scheme val="minor"/>
      </rPr>
      <t>and</t>
    </r>
    <r>
      <rPr>
        <sz val="11"/>
        <color theme="1"/>
        <rFont val="Calibri"/>
        <family val="2"/>
        <scheme val="minor"/>
      </rPr>
      <t xml:space="preserve"> Bananas are both greater than or equal to 1,000, then Bonus is 200</t>
    </r>
  </si>
  <si>
    <t>Tiny Bonus</t>
  </si>
  <si>
    <r>
      <t xml:space="preserve">If </t>
    </r>
    <r>
      <rPr>
        <b/>
        <i/>
        <sz val="11"/>
        <color theme="1"/>
        <rFont val="Calibri"/>
        <family val="2"/>
        <scheme val="minor"/>
      </rPr>
      <t>neither</t>
    </r>
    <r>
      <rPr>
        <sz val="11"/>
        <color theme="1"/>
        <rFont val="Calibri"/>
        <family val="2"/>
        <scheme val="minor"/>
      </rPr>
      <t xml:space="preserve"> Apples </t>
    </r>
    <r>
      <rPr>
        <b/>
        <i/>
        <sz val="11"/>
        <color theme="1"/>
        <rFont val="Calibri"/>
        <family val="2"/>
        <scheme val="minor"/>
      </rPr>
      <t>nor</t>
    </r>
    <r>
      <rPr>
        <sz val="11"/>
        <color theme="1"/>
        <rFont val="Calibri"/>
        <family val="2"/>
        <scheme val="minor"/>
      </rPr>
      <t xml:space="preserve"> Bananas are greater than or equal to 1,000, then the Bonus is 10</t>
    </r>
  </si>
  <si>
    <t>Lookup Table:</t>
  </si>
  <si>
    <t>Selected Results (using VLOOKUP):</t>
  </si>
  <si>
    <t>Simply copying the VLOOKUP formula in the yellow cell results in errors.</t>
  </si>
  <si>
    <t>Selected Results (using VLOOKUP and a Helper cell):</t>
  </si>
  <si>
    <t>=IFS( B12&gt;=90, "A",  B12&gt;= 80, "B",  TRUE, "F" )</t>
  </si>
  <si>
    <r>
      <t xml:space="preserve">In Excel 2016, two new functions appeared: </t>
    </r>
    <r>
      <rPr>
        <b/>
        <sz val="11"/>
        <color theme="1"/>
        <rFont val="Calibri"/>
        <family val="2"/>
        <scheme val="minor"/>
      </rPr>
      <t>IFS</t>
    </r>
    <r>
      <rPr>
        <sz val="11"/>
        <color theme="1"/>
        <rFont val="Calibri"/>
        <family val="2"/>
        <scheme val="minor"/>
      </rPr>
      <t xml:space="preserve"> and </t>
    </r>
    <r>
      <rPr>
        <b/>
        <sz val="11"/>
        <color theme="1"/>
        <rFont val="Calibri"/>
        <family val="2"/>
        <scheme val="minor"/>
      </rPr>
      <t>SWITCH</t>
    </r>
  </si>
  <si>
    <t>Get the Nth Item in a List:</t>
  </si>
  <si>
    <t>First, we'll use the INDEX and MATCH functions in two stages, with the help of some "helper cells" in purple</t>
  </si>
  <si>
    <t>Highest Sales</t>
  </si>
  <si>
    <t>Use the "Dynamic Column" Feature of INDEX/MATCH</t>
  </si>
  <si>
    <t>Lookup the Budget amount for a specific Category and Month</t>
  </si>
  <si>
    <t>Budget</t>
  </si>
  <si>
    <t>Rent</t>
  </si>
  <si>
    <t>Insurance</t>
  </si>
  <si>
    <t>Utilities</t>
  </si>
  <si>
    <t>Landscaping</t>
  </si>
  <si>
    <t>Maintenance</t>
  </si>
  <si>
    <r>
      <t xml:space="preserve">Budget </t>
    </r>
    <r>
      <rPr>
        <b/>
        <i/>
        <sz val="11"/>
        <color rgb="FFC00000"/>
        <rFont val="Calibri"/>
        <family val="2"/>
        <scheme val="minor"/>
      </rPr>
      <t>(Solution)</t>
    </r>
  </si>
  <si>
    <r>
      <t xml:space="preserve">     =INDEX( </t>
    </r>
    <r>
      <rPr>
        <sz val="12"/>
        <color theme="8"/>
        <rFont val="Calibri"/>
        <family val="2"/>
        <scheme val="minor"/>
      </rPr>
      <t>$B$36:$E$40</t>
    </r>
    <r>
      <rPr>
        <sz val="12"/>
        <color theme="1"/>
        <rFont val="Calibri"/>
        <family val="2"/>
        <scheme val="minor"/>
      </rPr>
      <t xml:space="preserve">,  MATCH(G36, </t>
    </r>
    <r>
      <rPr>
        <sz val="12"/>
        <color theme="9" tint="-0.249977111117893"/>
        <rFont val="Calibri"/>
        <family val="2"/>
        <scheme val="minor"/>
      </rPr>
      <t>$A$36:$A$40</t>
    </r>
    <r>
      <rPr>
        <sz val="12"/>
        <color theme="1"/>
        <rFont val="Calibri"/>
        <family val="2"/>
        <scheme val="minor"/>
      </rPr>
      <t xml:space="preserve">),  MATCH(H36, </t>
    </r>
    <r>
      <rPr>
        <sz val="12"/>
        <color theme="5" tint="-0.249977111117893"/>
        <rFont val="Calibri"/>
        <family val="2"/>
        <scheme val="minor"/>
      </rPr>
      <t>$B$35:$E$35</t>
    </r>
    <r>
      <rPr>
        <sz val="12"/>
        <color theme="1"/>
        <rFont val="Calibri"/>
        <family val="2"/>
        <scheme val="minor"/>
      </rPr>
      <t>) )</t>
    </r>
  </si>
  <si>
    <r>
      <t xml:space="preserve">=SUMIF( </t>
    </r>
    <r>
      <rPr>
        <sz val="11"/>
        <color rgb="FF00B050"/>
        <rFont val="Calibri"/>
        <family val="2"/>
        <scheme val="minor"/>
      </rPr>
      <t>B16:D16</t>
    </r>
    <r>
      <rPr>
        <sz val="11"/>
        <color theme="1"/>
        <rFont val="Calibri"/>
        <family val="2"/>
        <scheme val="minor"/>
      </rPr>
      <t>, "&gt;0" )</t>
    </r>
  </si>
  <si>
    <r>
      <t xml:space="preserve">=AVERAGEIF( </t>
    </r>
    <r>
      <rPr>
        <sz val="11"/>
        <color rgb="FF00B050"/>
        <rFont val="Calibri"/>
        <family val="2"/>
        <scheme val="minor"/>
      </rPr>
      <t>B20:D20</t>
    </r>
    <r>
      <rPr>
        <sz val="11"/>
        <color theme="1"/>
        <rFont val="Calibri"/>
        <family val="2"/>
        <scheme val="minor"/>
      </rPr>
      <t>, "&gt;0" )</t>
    </r>
  </si>
  <si>
    <r>
      <t>=SUMIF(</t>
    </r>
    <r>
      <rPr>
        <sz val="11"/>
        <color rgb="FF0070C0"/>
        <rFont val="Calibri"/>
        <family val="2"/>
        <scheme val="minor"/>
      </rPr>
      <t>B25:D25</t>
    </r>
    <r>
      <rPr>
        <sz val="11"/>
        <color theme="1"/>
        <rFont val="Calibri"/>
        <family val="2"/>
        <scheme val="minor"/>
      </rPr>
      <t xml:space="preserve">, "A", </t>
    </r>
    <r>
      <rPr>
        <sz val="11"/>
        <color rgb="FF00B050"/>
        <rFont val="Calibri"/>
        <family val="2"/>
        <scheme val="minor"/>
      </rPr>
      <t>B26:D26</t>
    </r>
    <r>
      <rPr>
        <sz val="11"/>
        <color theme="1"/>
        <rFont val="Calibri"/>
        <family val="2"/>
        <scheme val="minor"/>
      </rPr>
      <t>)</t>
    </r>
  </si>
  <si>
    <r>
      <t>=AVERAGEIF(</t>
    </r>
    <r>
      <rPr>
        <sz val="11"/>
        <color rgb="FF0070C0"/>
        <rFont val="Calibri"/>
        <family val="2"/>
        <scheme val="minor"/>
      </rPr>
      <t>B29:D29</t>
    </r>
    <r>
      <rPr>
        <sz val="11"/>
        <color theme="1"/>
        <rFont val="Calibri"/>
        <family val="2"/>
        <scheme val="minor"/>
      </rPr>
      <t xml:space="preserve">, "A", </t>
    </r>
    <r>
      <rPr>
        <sz val="11"/>
        <color rgb="FF00B050"/>
        <rFont val="Calibri"/>
        <family val="2"/>
        <scheme val="minor"/>
      </rPr>
      <t>B30:D30</t>
    </r>
    <r>
      <rPr>
        <sz val="11"/>
        <color theme="1"/>
        <rFont val="Calibri"/>
        <family val="2"/>
        <scheme val="minor"/>
      </rPr>
      <t>)</t>
    </r>
  </si>
  <si>
    <t>In most cases, you would create a Helper Column (Increase, in blue).</t>
  </si>
  <si>
    <t>Directions</t>
  </si>
  <si>
    <t>Select and Copy the Data List</t>
  </si>
  <si>
    <t>Paste the Copy in a suitable location</t>
  </si>
  <si>
    <t>Select all cells in the copied version</t>
  </si>
  <si>
    <t>Create a formula in the Formula Bar referring to all the cells in the original Data List</t>
  </si>
  <si>
    <t>Format the copied version as desired</t>
  </si>
  <si>
    <t>Use SUMIFS instead of a Pivot Table</t>
  </si>
  <si>
    <t>Expense Ledger</t>
  </si>
  <si>
    <t>Restaurant</t>
  </si>
  <si>
    <t>Groceries</t>
  </si>
  <si>
    <t>Entertainment</t>
  </si>
  <si>
    <t>With SUMIFS, calculate the total spent each month on each category</t>
  </si>
  <si>
    <t>Homeruns</t>
  </si>
  <si>
    <t>April</t>
  </si>
  <si>
    <t>June</t>
  </si>
  <si>
    <t>July</t>
  </si>
  <si>
    <t>August</t>
  </si>
  <si>
    <t>September</t>
  </si>
  <si>
    <t>Most HRs</t>
  </si>
  <si>
    <t>Best Month</t>
  </si>
  <si>
    <t>INDEX and MATCH</t>
  </si>
  <si>
    <t>Use the INDEX/MATCH combination of functions to find which month had the most homeruns</t>
  </si>
  <si>
    <t>You can evaluate any part of a formula by selecting a part and pressing the F9 key</t>
  </si>
  <si>
    <t>Press: F9</t>
  </si>
  <si>
    <t>Advanced Excel</t>
  </si>
  <si>
    <t>Select the first yellow cell</t>
  </si>
  <si>
    <t xml:space="preserve"> = LARGE( C90:C95, {1} )</t>
  </si>
  <si>
    <t xml:space="preserve"> { =LARGE( C90:C95, {1;2;3} ) }</t>
  </si>
  <si>
    <t xml:space="preserve"> { =MAX( D62:D65 - C62:C65 ) }</t>
  </si>
  <si>
    <t>=MAX(E45:E48)</t>
  </si>
  <si>
    <t xml:space="preserve"> { =B32:B35 * D32:D35 }</t>
  </si>
  <si>
    <t>={MAX( IF( $A$106:$A$111 = D106, $B$106:$B$111 ) ) }</t>
  </si>
  <si>
    <t xml:space="preserve"> { =SUM( IF( E140:E143 = "T", F140:F143 * 0.0635 ) ) }</t>
  </si>
  <si>
    <t>Mac</t>
  </si>
  <si>
    <t>Services</t>
  </si>
  <si>
    <t>iPhone</t>
  </si>
  <si>
    <t>iPad</t>
  </si>
  <si>
    <t>Other Products</t>
  </si>
  <si>
    <t>3-D Charts</t>
  </si>
  <si>
    <t>Change the color of a Series</t>
  </si>
  <si>
    <t>Change the color of one Data Point</t>
  </si>
  <si>
    <t>Change the columns to Cylinders</t>
  </si>
  <si>
    <t>Year</t>
  </si>
  <si>
    <t>Net Sales</t>
  </si>
  <si>
    <t>Sales Growth, in Millions of US$</t>
  </si>
  <si>
    <t>Net Sales by Product ($ Millions)</t>
  </si>
  <si>
    <t>Add Data Labels</t>
  </si>
  <si>
    <t>Add a Bezel</t>
  </si>
  <si>
    <t>Increase the amount of Bezel</t>
  </si>
  <si>
    <t>Add a Shadow</t>
  </si>
  <si>
    <t>Create a Line Chart with a Custom background</t>
  </si>
  <si>
    <t>Create a Line Chart showing sales growth</t>
  </si>
  <si>
    <t>Make the line thicker</t>
  </si>
  <si>
    <t>Add an image as the background of the Plot Area</t>
  </si>
  <si>
    <t>Select all data in the table, excluding totals</t>
  </si>
  <si>
    <t>Click: Insert &gt; Charts &gt; Column &gt; 3D Clustered Column Chart</t>
  </si>
  <si>
    <t>Use the IFNA Function to avoid errors in the third and fourth rows of the table.</t>
  </si>
  <si>
    <t>Create a Pivot Chart</t>
  </si>
  <si>
    <t>This operator becomes very useful if you Create Names from a table</t>
  </si>
  <si>
    <t xml:space="preserve">  and use the INDIRECT function [e.g., "=INDIRECT(C$18) INDIRECT($B19)"]</t>
  </si>
  <si>
    <t xml:space="preserve">  (The INDIRECT function converts a cell's contents into a cell address.)</t>
  </si>
  <si>
    <t>Create a Pivot Chart (3-D Clustered Column) showing Revenue for each Category for each Salesperson.</t>
  </si>
  <si>
    <t>Precede each year in the table with an apostrophe (to change number to text)</t>
  </si>
  <si>
    <t>Delete the chart (Excel interprets the years as data instead of labels)</t>
  </si>
  <si>
    <t>Create the chart again</t>
  </si>
  <si>
    <t>Customize a Chart</t>
  </si>
  <si>
    <t>Click any part of a series. Click: Format &gt; Shape Fill and choose a color</t>
  </si>
  <si>
    <t>Click any point in a series twice. Click: Format &gt; Shape Fill  and choose</t>
  </si>
  <si>
    <t xml:space="preserve">Rt-Click any data point and choose Format Data Series. On right, choose Cylinders </t>
  </si>
  <si>
    <t>Rt-Click any data point and choose Format Data Series. On right, adjust Gap Width</t>
  </si>
  <si>
    <t>Change the width of Columns</t>
  </si>
  <si>
    <t>Click the "Backwall" or Plot Area to select it.</t>
  </si>
  <si>
    <t>Click: Format &gt; Shape Fill and choose the desired option</t>
  </si>
  <si>
    <t>Format the Backwall or Plot Area</t>
  </si>
  <si>
    <t>Annotate a Chart</t>
  </si>
  <si>
    <t>Click inside a corner of the chart to select it.</t>
  </si>
  <si>
    <t>Click: Insert &gt; Shape and choose a shape</t>
  </si>
  <si>
    <t>Drag the mouse to create a shape of the desired size</t>
  </si>
  <si>
    <t>Select the Net Sales column and insert a 2-D Line Chart</t>
  </si>
  <si>
    <t>Click: Chart Design &gt; Select Data</t>
  </si>
  <si>
    <t>Under Horizontal (Category) Axis labels, click: Edit</t>
  </si>
  <si>
    <t>Select all of the years and click OK</t>
  </si>
  <si>
    <t>Click the line and click: Format &gt; Shape OOutline and adjust the Weight</t>
  </si>
  <si>
    <t>Click the Plot Area. Click: Format &gt; Shape Fill &gt; Online Pictures</t>
  </si>
  <si>
    <t>Browse to a suitable picture</t>
  </si>
  <si>
    <t>Select the Product column and the 2018 column</t>
  </si>
  <si>
    <t>Click: Insert &gt; Pie Chart &gt; 3-D Pie Chart</t>
  </si>
  <si>
    <t>Remove the slice for "Product"</t>
  </si>
  <si>
    <t>Click: Chart Tools Design &gt; Select Data and clear the check box for "Product"</t>
  </si>
  <si>
    <t>Click the Plus button at the upper right of the chart</t>
  </si>
  <si>
    <t>Click the arrow at the right of Data Labels and choose More Options</t>
  </si>
  <si>
    <t>Check "Categories" and uncheck "Values"</t>
  </si>
  <si>
    <t>Click: Chart Tools Format &gt; Shape Effects &gt; Bevel &gt; Round</t>
  </si>
  <si>
    <t>Click: Chart Tools Format &gt; Shape Effects &gt; Bevel &gt; 3-D Options</t>
  </si>
  <si>
    <t>For the Top bevel and Bottom Bevel, increase the Width and Height to 100 pts</t>
  </si>
  <si>
    <t>Click any slice in the chart to select all slices</t>
  </si>
  <si>
    <t>Click: Chart Tools Format &gt; Shape Effects &gt; Shadow &gt; Perspective &gt; Below</t>
  </si>
  <si>
    <t>Create a 3-D Pie Chart</t>
  </si>
  <si>
    <t>Create a 3-D Pie Chart analyzing 2018 sales</t>
  </si>
  <si>
    <t>Create a 3-D Column Chart</t>
  </si>
  <si>
    <t>Create a 3-D Clustered Column Chart using the data below</t>
  </si>
  <si>
    <t>=IF(B12&gt;=90, "A", IF(B12&gt;=80, "B", "F"))</t>
  </si>
  <si>
    <t>IFS Function</t>
  </si>
  <si>
    <t>Nested IF</t>
  </si>
  <si>
    <t>Select the blue cells, and press the F4 key twice</t>
  </si>
  <si>
    <t>Select the green cells, and press F4 once</t>
  </si>
  <si>
    <r>
      <t xml:space="preserve">     =INDEX(</t>
    </r>
    <r>
      <rPr>
        <sz val="12"/>
        <color theme="8"/>
        <rFont val="Calibri"/>
        <family val="2"/>
        <scheme val="minor"/>
      </rPr>
      <t>$B$13:$E$17</t>
    </r>
    <r>
      <rPr>
        <sz val="12"/>
        <color theme="1"/>
        <rFont val="Calibri"/>
        <family val="2"/>
        <scheme val="minor"/>
      </rPr>
      <t>, MATCH(</t>
    </r>
    <r>
      <rPr>
        <b/>
        <sz val="12"/>
        <color rgb="FF2BAB2B"/>
        <rFont val="Calibri"/>
        <family val="2"/>
        <scheme val="minor"/>
      </rPr>
      <t>G13</t>
    </r>
    <r>
      <rPr>
        <sz val="12"/>
        <color theme="1"/>
        <rFont val="Calibri"/>
        <family val="2"/>
        <scheme val="minor"/>
      </rPr>
      <t>,</t>
    </r>
    <r>
      <rPr>
        <sz val="12"/>
        <color theme="9" tint="-0.249977111117893"/>
        <rFont val="Calibri"/>
        <family val="2"/>
        <scheme val="minor"/>
      </rPr>
      <t>$A$13:$A$17</t>
    </r>
    <r>
      <rPr>
        <sz val="12"/>
        <color theme="1"/>
        <rFont val="Calibri"/>
        <family val="2"/>
        <scheme val="minor"/>
      </rPr>
      <t>,0),MATCH(</t>
    </r>
    <r>
      <rPr>
        <b/>
        <sz val="12"/>
        <color rgb="FFCC0000"/>
        <rFont val="Calibri"/>
        <family val="2"/>
        <scheme val="minor"/>
      </rPr>
      <t>H13</t>
    </r>
    <r>
      <rPr>
        <sz val="12"/>
        <color theme="1"/>
        <rFont val="Calibri"/>
        <family val="2"/>
        <scheme val="minor"/>
      </rPr>
      <t>,</t>
    </r>
    <r>
      <rPr>
        <sz val="12"/>
        <color rgb="FFCC0000"/>
        <rFont val="Calibri"/>
        <family val="2"/>
        <scheme val="minor"/>
      </rPr>
      <t>$B$12:$E$12</t>
    </r>
    <r>
      <rPr>
        <sz val="12"/>
        <color theme="1"/>
        <rFont val="Calibri"/>
        <family val="2"/>
        <scheme val="minor"/>
      </rPr>
      <t>,0))</t>
    </r>
  </si>
  <si>
    <r>
      <t>=SUMIFS(</t>
    </r>
    <r>
      <rPr>
        <sz val="11"/>
        <color theme="9" tint="-0.249977111117893"/>
        <rFont val="Calibri"/>
        <family val="2"/>
        <scheme val="minor"/>
      </rPr>
      <t>B11:D11</t>
    </r>
    <r>
      <rPr>
        <sz val="11"/>
        <color theme="1"/>
        <rFont val="Calibri"/>
        <family val="2"/>
        <scheme val="minor"/>
      </rPr>
      <t xml:space="preserve">, </t>
    </r>
    <r>
      <rPr>
        <sz val="11"/>
        <color rgb="FF0070C0"/>
        <rFont val="Calibri"/>
        <family val="2"/>
        <scheme val="minor"/>
      </rPr>
      <t>B10:D10</t>
    </r>
    <r>
      <rPr>
        <sz val="11"/>
        <color theme="1"/>
        <rFont val="Calibri"/>
        <family val="2"/>
        <scheme val="minor"/>
      </rPr>
      <t>, "A")</t>
    </r>
  </si>
  <si>
    <r>
      <t>=SUMIFS(</t>
    </r>
    <r>
      <rPr>
        <sz val="11"/>
        <color theme="9" tint="-0.249977111117893"/>
        <rFont val="Calibri"/>
        <family val="2"/>
        <scheme val="minor"/>
      </rPr>
      <t>B22:E22</t>
    </r>
    <r>
      <rPr>
        <sz val="11"/>
        <color theme="1"/>
        <rFont val="Calibri"/>
        <family val="2"/>
        <scheme val="minor"/>
      </rPr>
      <t>,</t>
    </r>
    <r>
      <rPr>
        <sz val="11"/>
        <color rgb="FF0070C0"/>
        <rFont val="Calibri"/>
        <family val="2"/>
        <scheme val="minor"/>
      </rPr>
      <t>B20:E20</t>
    </r>
    <r>
      <rPr>
        <sz val="11"/>
        <color theme="1"/>
        <rFont val="Calibri"/>
        <family val="2"/>
        <scheme val="minor"/>
      </rPr>
      <t xml:space="preserve">, "A", </t>
    </r>
    <r>
      <rPr>
        <sz val="11"/>
        <color rgb="FFC00000"/>
        <rFont val="Calibri"/>
        <family val="2"/>
        <scheme val="minor"/>
      </rPr>
      <t>B21:E21</t>
    </r>
    <r>
      <rPr>
        <sz val="11"/>
        <color theme="1"/>
        <rFont val="Calibri"/>
        <family val="2"/>
        <scheme val="minor"/>
      </rPr>
      <t>, "East")</t>
    </r>
  </si>
  <si>
    <t>In the Formula Bar, select any component, such as E12, F12, or SUM(F12:G12)</t>
  </si>
  <si>
    <t>Birthdate</t>
  </si>
  <si>
    <t>Age</t>
  </si>
  <si>
    <t>An easy way to evaluate and debug difficult formulas</t>
  </si>
  <si>
    <t>Click any formula cell</t>
  </si>
  <si>
    <t>Find and fix the error in the Total column:</t>
  </si>
  <si>
    <t>Find and fix the error in the Age column:</t>
  </si>
  <si>
    <t xml:space="preserve">From: https://www.weather.gov/media/okx/Climate/CentralPark/monthlyannualtemp.pdf </t>
  </si>
  <si>
    <t>Historic Monthly Average Temperatures at Central Park, NYC</t>
  </si>
  <si>
    <t xml:space="preserve">Data: </t>
  </si>
  <si>
    <t>The Forecast Sheet Feature</t>
  </si>
  <si>
    <t>Click the first yellow cell below</t>
  </si>
  <si>
    <t>Copy it to the other cells</t>
  </si>
  <si>
    <t xml:space="preserve">  * Use the Forecast Sheet feature (creates a new worksheet with a chart)</t>
  </si>
  <si>
    <t>Enter the formula: =FORECAST.ETS(H96, $I$22:$I$51,$H$22:$H$51)</t>
  </si>
  <si>
    <t>Predict Future Temperatures Using Two Methods:</t>
  </si>
  <si>
    <t>The FORECAST.ETS Function (Solution Below)</t>
  </si>
  <si>
    <t>For more details on this example, see Exceljet's excellent video:</t>
  </si>
  <si>
    <t>https://www.youtube.com/watch?v=5_EE6wGeGoI</t>
  </si>
  <si>
    <t>https://www.microsoft.com/en-us/videoplayer/embed/RE3RKR7?pid=ocpVideo0-innerdiv-oneplayer&amp;postJsllMsg=true&amp;maskLevel=20&amp;market=en-us</t>
  </si>
  <si>
    <t>XLOOKUP</t>
  </si>
  <si>
    <t>Available in the latest versions of Office 365</t>
  </si>
  <si>
    <r>
      <t xml:space="preserve">Type: </t>
    </r>
    <r>
      <rPr>
        <b/>
        <sz val="11"/>
        <color rgb="FF0070C0"/>
        <rFont val="Calibri"/>
        <family val="2"/>
        <scheme val="minor"/>
      </rPr>
      <t>=xlookup(</t>
    </r>
  </si>
  <si>
    <t>Video Demonstration</t>
  </si>
  <si>
    <t>If your version does not yet support XLOOKUP, click the link below to see a video from Microsoft:</t>
  </si>
  <si>
    <t>Division</t>
  </si>
  <si>
    <t>With XLOOKUP, we can perform a "lookup left" much easier than with INDEX/MATCH</t>
  </si>
  <si>
    <t>Press: F4</t>
  </si>
  <si>
    <t>Copy the yellow cell to the orange cell</t>
  </si>
  <si>
    <t>Replaces VLOOKUP, HLOOKUP, and INDEX/MATCH and is much easier!</t>
  </si>
  <si>
    <t>We can also copy the function to the right and have it access other columns, such as Division</t>
  </si>
  <si>
    <t>Is There Something Better Than VLOOKUP?</t>
  </si>
  <si>
    <t>Hmmm. Let's see.</t>
  </si>
  <si>
    <t>=SWITCH( B24,  1, "Sunday",  2, "Monday",  3, "Tuesday",  "Other" )</t>
  </si>
  <si>
    <r>
      <t xml:space="preserve">=SUMIFS( </t>
    </r>
    <r>
      <rPr>
        <sz val="11"/>
        <color theme="9"/>
        <rFont val="Calibri"/>
        <family val="2"/>
        <scheme val="minor"/>
      </rPr>
      <t>$E$38:$E$62</t>
    </r>
    <r>
      <rPr>
        <sz val="11"/>
        <color theme="1"/>
        <rFont val="Calibri"/>
        <family val="2"/>
        <scheme val="minor"/>
      </rPr>
      <t xml:space="preserve">,   </t>
    </r>
    <r>
      <rPr>
        <sz val="11"/>
        <color rgb="FF0070C0"/>
        <rFont val="Calibri"/>
        <family val="2"/>
        <scheme val="minor"/>
      </rPr>
      <t>$C$38:$C$62, $G38</t>
    </r>
    <r>
      <rPr>
        <sz val="11"/>
        <color theme="1"/>
        <rFont val="Calibri"/>
        <family val="2"/>
        <scheme val="minor"/>
      </rPr>
      <t xml:space="preserve">,   </t>
    </r>
    <r>
      <rPr>
        <sz val="11"/>
        <color rgb="FFFF0000"/>
        <rFont val="Calibri"/>
        <family val="2"/>
        <scheme val="minor"/>
      </rPr>
      <t>$D$38:$D$62</t>
    </r>
    <r>
      <rPr>
        <sz val="11"/>
        <color theme="1"/>
        <rFont val="Calibri"/>
        <family val="2"/>
        <scheme val="minor"/>
      </rPr>
      <t xml:space="preserve">, </t>
    </r>
    <r>
      <rPr>
        <sz val="11"/>
        <color rgb="FFFF0000"/>
        <rFont val="Calibri"/>
        <family val="2"/>
        <scheme val="minor"/>
      </rPr>
      <t>H$37</t>
    </r>
    <r>
      <rPr>
        <sz val="11"/>
        <color theme="1"/>
        <rFont val="Calibri"/>
        <family val="2"/>
        <scheme val="minor"/>
      </rPr>
      <t xml:space="preserve"> )</t>
    </r>
  </si>
  <si>
    <t xml:space="preserve"> * Prevent accidental changes to formulas</t>
  </si>
  <si>
    <t xml:space="preserve"> * Can do things that are otherwise impossible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</si>
</sst>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
    <numFmt numFmtId="165" formatCode="[&lt;=9999999]###\-####;\(###\)\ ###\-####"/>
    <numFmt numFmtId="166" formatCode="&quot;Discount applied&quot;;&quot;&quot;;&quot;&quot;"/>
    <numFmt numFmtId="167" formatCode="_(* #,##0_);_(* \(#,##0\);_(* &quot;-&quot;??_);_(@_)"/>
    <numFmt numFmtId="168" formatCode="m/d;@"/>
    <numFmt numFmtId="169" formatCode="0.0%"/>
    <numFmt numFmtId="170" formatCode="#,##0.0"/>
    <numFmt numFmtId="171" formatCode="mmm"/>
    <numFmt numFmtId="172" formatCode="m/d/yy;@"/>
  </numFmts>
  <fonts count="58" x14ac:knownFonts="1">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i/>
      <sz val="11"/>
      <color theme="1"/>
      <name val="Calibri"/>
      <family val="2"/>
      <scheme val="minor"/>
    </font>
    <font>
      <sz val="10"/>
      <name val="Arial"/>
      <family val="2"/>
    </font>
    <font>
      <sz val="11"/>
      <name val="Arial"/>
      <family val="2"/>
    </font>
    <font>
      <u/>
      <sz val="11"/>
      <color theme="10"/>
      <name val="Calibri"/>
      <family val="2"/>
      <scheme val="minor"/>
    </font>
    <font>
      <sz val="22"/>
      <color theme="1"/>
      <name val="Arial"/>
      <family val="2"/>
    </font>
    <font>
      <sz val="18"/>
      <color theme="1"/>
      <name val="Arial"/>
      <family val="2"/>
    </font>
    <font>
      <b/>
      <i/>
      <sz val="11"/>
      <color theme="1"/>
      <name val="Calibri"/>
      <family val="2"/>
      <scheme val="minor"/>
    </font>
    <font>
      <sz val="11"/>
      <name val="Calibri"/>
      <family val="2"/>
      <scheme val="minor"/>
    </font>
    <font>
      <sz val="26"/>
      <color theme="5"/>
      <name val="Calibri Light"/>
      <family val="2"/>
      <scheme val="major"/>
    </font>
    <font>
      <b/>
      <sz val="12"/>
      <color theme="3"/>
      <name val="Calibri"/>
      <family val="2"/>
      <scheme val="minor"/>
    </font>
    <font>
      <b/>
      <sz val="12"/>
      <color theme="0"/>
      <name val="Calibri"/>
      <family val="2"/>
      <scheme val="minor"/>
    </font>
    <font>
      <b/>
      <sz val="11"/>
      <color theme="3"/>
      <name val="Calibri Light"/>
      <family val="2"/>
      <scheme val="major"/>
    </font>
    <font>
      <sz val="10"/>
      <name val="Calibri"/>
      <family val="2"/>
      <scheme val="minor"/>
    </font>
    <font>
      <b/>
      <sz val="22"/>
      <color theme="4" tint="-0.249977111117893"/>
      <name val="Arial"/>
      <family val="2"/>
    </font>
    <font>
      <sz val="18"/>
      <color theme="3"/>
      <name val="Calibri Light"/>
      <family val="2"/>
      <scheme val="major"/>
    </font>
    <font>
      <b/>
      <sz val="12"/>
      <color theme="1"/>
      <name val="Calibri"/>
      <family val="2"/>
      <scheme val="minor"/>
    </font>
    <font>
      <b/>
      <sz val="11"/>
      <color rgb="FFC00000"/>
      <name val="Calibri"/>
      <family val="2"/>
      <scheme val="minor"/>
    </font>
    <font>
      <b/>
      <sz val="11"/>
      <color theme="0"/>
      <name val="Calibri"/>
      <family val="2"/>
      <scheme val="minor"/>
    </font>
    <font>
      <sz val="11"/>
      <color rgb="FF00B050"/>
      <name val="Calibri"/>
      <family val="2"/>
      <scheme val="minor"/>
    </font>
    <font>
      <sz val="11"/>
      <color rgb="FF0070C0"/>
      <name val="Calibri"/>
      <family val="2"/>
      <scheme val="minor"/>
    </font>
    <font>
      <b/>
      <i/>
      <sz val="11"/>
      <color rgb="FFC00000"/>
      <name val="Calibri"/>
      <family val="2"/>
      <scheme val="minor"/>
    </font>
    <font>
      <b/>
      <sz val="14"/>
      <color theme="1"/>
      <name val="Arial"/>
      <family val="2"/>
    </font>
    <font>
      <sz val="11"/>
      <color theme="1"/>
      <name val="Calibri"/>
      <family val="2"/>
    </font>
    <font>
      <b/>
      <i/>
      <sz val="12"/>
      <color theme="1"/>
      <name val="Calibri"/>
      <family val="2"/>
      <scheme val="minor"/>
    </font>
    <font>
      <b/>
      <sz val="16"/>
      <color theme="3"/>
      <name val="Arial"/>
      <family val="2"/>
    </font>
    <font>
      <b/>
      <sz val="11"/>
      <color rgb="FF0070C0"/>
      <name val="Calibri"/>
      <family val="2"/>
      <scheme val="minor"/>
    </font>
    <font>
      <sz val="11"/>
      <color theme="1"/>
      <name val="Symbol"/>
      <family val="1"/>
      <charset val="2"/>
    </font>
    <font>
      <i/>
      <sz val="11"/>
      <color theme="1" tint="0.34998626667073579"/>
      <name val="Calibri"/>
      <family val="2"/>
      <scheme val="minor"/>
    </font>
    <font>
      <b/>
      <sz val="11"/>
      <color rgb="FFFF0000"/>
      <name val="Calibri"/>
      <family val="2"/>
      <scheme val="minor"/>
    </font>
    <font>
      <b/>
      <i/>
      <sz val="11"/>
      <color rgb="FFFF0000"/>
      <name val="Calibri"/>
      <family val="2"/>
      <scheme val="minor"/>
    </font>
    <font>
      <b/>
      <sz val="12"/>
      <color theme="1"/>
      <name val="Calibri"/>
      <family val="2"/>
    </font>
    <font>
      <b/>
      <i/>
      <sz val="12"/>
      <color theme="1"/>
      <name val="Calibri"/>
      <family val="2"/>
    </font>
    <font>
      <b/>
      <sz val="11"/>
      <name val="Calibri"/>
      <family val="2"/>
      <scheme val="minor"/>
    </font>
    <font>
      <sz val="8"/>
      <name val="Calibri"/>
      <family val="2"/>
      <scheme val="minor"/>
    </font>
    <font>
      <b/>
      <i/>
      <sz val="11"/>
      <color theme="8"/>
      <name val="Calibri"/>
      <family val="2"/>
      <scheme val="minor"/>
    </font>
    <font>
      <b/>
      <i/>
      <sz val="12"/>
      <color theme="8"/>
      <name val="Calibri"/>
      <family val="2"/>
      <scheme val="minor"/>
    </font>
    <font>
      <b/>
      <i/>
      <sz val="14"/>
      <color theme="8"/>
      <name val="Calibri"/>
      <family val="2"/>
      <scheme val="minor"/>
    </font>
    <font>
      <b/>
      <sz val="12"/>
      <color theme="8"/>
      <name val="Calibri"/>
      <family val="2"/>
      <scheme val="minor"/>
    </font>
    <font>
      <sz val="12"/>
      <color theme="8"/>
      <name val="Calibri"/>
      <family val="2"/>
      <scheme val="minor"/>
    </font>
    <font>
      <sz val="12"/>
      <color theme="9" tint="-0.249977111117893"/>
      <name val="Calibri"/>
      <family val="2"/>
      <scheme val="minor"/>
    </font>
    <font>
      <sz val="12"/>
      <color rgb="FFCC0000"/>
      <name val="Calibri"/>
      <family val="2"/>
      <scheme val="minor"/>
    </font>
    <font>
      <sz val="12"/>
      <color theme="5" tint="-0.249977111117893"/>
      <name val="Calibri"/>
      <family val="2"/>
      <scheme val="minor"/>
    </font>
    <font>
      <b/>
      <sz val="11"/>
      <color theme="5" tint="-0.249977111117893"/>
      <name val="Calibri"/>
      <family val="2"/>
      <scheme val="minor"/>
    </font>
    <font>
      <sz val="14"/>
      <color theme="1"/>
      <name val="Arial"/>
      <family val="2"/>
    </font>
    <font>
      <b/>
      <sz val="13"/>
      <color theme="3"/>
      <name val="Calibri"/>
      <family val="2"/>
      <scheme val="minor"/>
    </font>
    <font>
      <i/>
      <sz val="11"/>
      <color theme="4" tint="-0.499984740745262"/>
      <name val="Calibri"/>
      <family val="2"/>
      <scheme val="minor"/>
    </font>
    <font>
      <b/>
      <sz val="12"/>
      <color rgb="FF2BAB2B"/>
      <name val="Calibri"/>
      <family val="2"/>
      <scheme val="minor"/>
    </font>
    <font>
      <b/>
      <sz val="12"/>
      <color rgb="FFCC0000"/>
      <name val="Calibri"/>
      <family val="2"/>
      <scheme val="minor"/>
    </font>
    <font>
      <sz val="11"/>
      <color theme="9" tint="-0.249977111117893"/>
      <name val="Calibri"/>
      <family val="2"/>
      <scheme val="minor"/>
    </font>
    <font>
      <sz val="11"/>
      <color rgb="FFC00000"/>
      <name val="Calibri"/>
      <family val="2"/>
      <scheme val="minor"/>
    </font>
    <font>
      <b/>
      <i/>
      <sz val="12"/>
      <color rgb="FFC00000"/>
      <name val="Calibri"/>
      <family val="2"/>
      <scheme val="minor"/>
    </font>
    <font>
      <sz val="11"/>
      <color rgb="FFFF0000"/>
      <name val="Calibri"/>
      <family val="2"/>
      <scheme val="minor"/>
    </font>
    <font>
      <sz val="11"/>
      <color theme="9"/>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CCFFCC"/>
        <bgColor indexed="64"/>
      </patternFill>
    </fill>
    <fill>
      <patternFill patternType="solid">
        <fgColor rgb="FF002060"/>
        <bgColor indexed="64"/>
      </patternFill>
    </fill>
    <fill>
      <patternFill patternType="solid">
        <fgColor rgb="FFC5DDF1"/>
        <bgColor indexed="64"/>
      </patternFill>
    </fill>
    <fill>
      <patternFill patternType="solid">
        <fgColor theme="5"/>
        <bgColor indexed="64"/>
      </patternFill>
    </fill>
    <fill>
      <patternFill patternType="solid">
        <fgColor theme="2"/>
        <bgColor indexed="64"/>
      </patternFill>
    </fill>
    <fill>
      <patternFill patternType="solid">
        <fgColor theme="5" tint="0.79998168889431442"/>
        <bgColor indexed="64"/>
      </patternFill>
    </fill>
    <fill>
      <patternFill patternType="solid">
        <fgColor rgb="FFCCFFFF"/>
        <bgColor indexed="64"/>
      </patternFill>
    </fill>
    <fill>
      <patternFill patternType="solid">
        <fgColor rgb="FFCCECFF"/>
        <bgColor indexed="64"/>
      </patternFill>
    </fill>
    <fill>
      <patternFill patternType="solid">
        <fgColor rgb="FFFFCCFF"/>
        <bgColor indexed="64"/>
      </patternFill>
    </fill>
    <fill>
      <patternFill patternType="solid">
        <fgColor theme="9"/>
        <bgColor indexed="64"/>
      </patternFill>
    </fill>
    <fill>
      <patternFill patternType="solid">
        <fgColor rgb="FFFFD9FF"/>
        <bgColor indexed="64"/>
      </patternFill>
    </fill>
    <fill>
      <patternFill patternType="solid">
        <fgColor rgb="FFFFCCCC"/>
        <bgColor indexed="64"/>
      </patternFill>
    </fill>
    <fill>
      <patternFill patternType="solid">
        <fgColor rgb="FFE8D1FF"/>
        <bgColor indexed="64"/>
      </patternFill>
    </fill>
    <fill>
      <patternFill patternType="solid">
        <fgColor rgb="FF99FF99"/>
        <bgColor indexed="64"/>
      </patternFill>
    </fill>
    <fill>
      <patternFill patternType="solid">
        <fgColor rgb="FFE1FF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FF9F9F"/>
        <bgColor indexed="64"/>
      </patternFill>
    </fill>
    <fill>
      <patternFill patternType="solid">
        <fgColor rgb="FFA3FFA3"/>
        <bgColor indexed="64"/>
      </patternFill>
    </fill>
    <fill>
      <patternFill patternType="solid">
        <fgColor rgb="FFFFD5D5"/>
        <bgColor indexed="64"/>
      </patternFill>
    </fill>
    <fill>
      <patternFill patternType="solid">
        <fgColor rgb="FFFFDCB9"/>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5" tint="0.39991454817346722"/>
      </left>
      <right style="thin">
        <color theme="5" tint="0.39991454817346722"/>
      </right>
      <top style="thin">
        <color theme="5" tint="0.39991454817346722"/>
      </top>
      <bottom style="thin">
        <color theme="5" tint="0.399914548173467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indexed="64"/>
      </left>
      <right/>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bottom style="thick">
        <color theme="4" tint="0.499984740745262"/>
      </bottom>
      <diagonal/>
    </border>
    <border>
      <left/>
      <right/>
      <top style="thin">
        <color theme="4"/>
      </top>
      <bottom style="double">
        <color theme="4"/>
      </bottom>
      <diagonal/>
    </border>
    <border>
      <left style="thin">
        <color theme="4" tint="0.39997558519241921"/>
      </left>
      <right/>
      <top style="thick">
        <color theme="4" tint="0.499984740745262"/>
      </top>
      <bottom/>
      <diagonal/>
    </border>
    <border>
      <left/>
      <right/>
      <top style="thick">
        <color theme="4" tint="0.499984740745262"/>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right/>
      <top/>
      <bottom style="double">
        <color theme="4"/>
      </bottom>
      <diagonal/>
    </border>
  </borders>
  <cellStyleXfs count="30">
    <xf numFmtId="0" fontId="0" fillId="0" borderId="0"/>
    <xf numFmtId="0" fontId="29" fillId="0" borderId="0" applyNumberFormat="0" applyFill="0" applyBorder="0" applyAlignment="0" applyProtection="0"/>
    <xf numFmtId="0" fontId="4"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0" fontId="8" fillId="0" borderId="0" applyNumberFormat="0" applyFill="0" applyBorder="0" applyAlignment="0" applyProtection="0"/>
    <xf numFmtId="9" fontId="2" fillId="0" borderId="0" applyFont="0" applyFill="0" applyBorder="0" applyAlignment="0" applyProtection="0"/>
    <xf numFmtId="0" fontId="12" fillId="0" borderId="0">
      <alignment horizontal="left" vertical="center" wrapText="1" indent="1"/>
    </xf>
    <xf numFmtId="0" fontId="13" fillId="0" borderId="0" applyNumberFormat="0" applyFill="0" applyBorder="0" applyProtection="0">
      <alignment horizontal="right" vertical="center"/>
    </xf>
    <xf numFmtId="0" fontId="14" fillId="0" borderId="0" applyNumberFormat="0" applyFill="0" applyProtection="0">
      <alignment horizontal="right" vertical="center"/>
    </xf>
    <xf numFmtId="14" fontId="12" fillId="0" borderId="0" applyFont="0" applyFill="0" applyBorder="0" applyAlignment="0"/>
    <xf numFmtId="14" fontId="12" fillId="0" borderId="0" applyNumberFormat="0">
      <alignment horizontal="right" vertical="center" wrapText="1"/>
    </xf>
    <xf numFmtId="165" fontId="12" fillId="0" borderId="0" applyFont="0" applyFill="0" applyBorder="0">
      <alignment horizontal="left" vertical="top" indent="1"/>
    </xf>
    <xf numFmtId="0" fontId="15" fillId="7" borderId="12" applyNumberFormat="0" applyProtection="0">
      <alignment horizontal="left" indent="1"/>
    </xf>
    <xf numFmtId="0" fontId="16" fillId="0" borderId="0" applyNumberFormat="0" applyFill="0" applyBorder="0" applyProtection="0">
      <alignment horizontal="right" vertical="center" wrapText="1"/>
    </xf>
    <xf numFmtId="164" fontId="12" fillId="0" borderId="0" applyFont="0" applyFill="0" applyBorder="0" applyAlignment="0" applyProtection="0"/>
    <xf numFmtId="9" fontId="7" fillId="0" borderId="0" applyFont="0" applyFill="0" applyBorder="0" applyAlignment="0" applyProtection="0"/>
    <xf numFmtId="0" fontId="12" fillId="0" borderId="0" applyNumberFormat="0" applyFont="0" applyFill="0" applyBorder="0" applyProtection="0">
      <alignment horizontal="left" wrapText="1" indent="1"/>
    </xf>
    <xf numFmtId="3" fontId="17" fillId="0" borderId="0" applyFont="0" applyFill="0" applyBorder="0" applyProtection="0">
      <alignment horizontal="center" vertical="center"/>
    </xf>
    <xf numFmtId="44" fontId="12" fillId="0" borderId="0" applyFont="0" applyFill="0" applyBorder="0" applyAlignment="0" applyProtection="0"/>
    <xf numFmtId="166" fontId="12" fillId="0" borderId="0" applyFont="0" applyFill="0" applyBorder="0" applyAlignment="0"/>
    <xf numFmtId="0" fontId="12" fillId="8" borderId="0" applyNumberFormat="0" applyProtection="0">
      <alignment horizontal="left" vertical="center" wrapText="1" indent="1"/>
    </xf>
    <xf numFmtId="10" fontId="12" fillId="0" borderId="0" applyFont="0" applyFill="0" applyBorder="0" applyAlignment="0"/>
    <xf numFmtId="0" fontId="14" fillId="9" borderId="13" applyNumberFormat="0" applyProtection="0">
      <alignment horizontal="right" vertical="center" indent="1"/>
    </xf>
    <xf numFmtId="0" fontId="19" fillId="0" borderId="0" applyNumberFormat="0" applyFill="0" applyBorder="0" applyAlignment="0" applyProtection="0"/>
    <xf numFmtId="43" fontId="2" fillId="0" borderId="0" applyFont="0" applyFill="0" applyBorder="0" applyAlignment="0" applyProtection="0"/>
    <xf numFmtId="0" fontId="29" fillId="0" borderId="0" applyNumberFormat="0" applyFill="0" applyBorder="0" applyAlignment="0" applyProtection="0"/>
    <xf numFmtId="0" fontId="49" fillId="0" borderId="32" applyNumberFormat="0" applyFill="0" applyAlignment="0" applyProtection="0"/>
    <xf numFmtId="0" fontId="20" fillId="0" borderId="33" applyNumberFormat="0" applyFill="0" applyAlignment="0" applyProtection="0"/>
  </cellStyleXfs>
  <cellXfs count="257">
    <xf numFmtId="0" fontId="0" fillId="0" borderId="0" xfId="0"/>
    <xf numFmtId="0" fontId="0" fillId="2" borderId="1" xfId="0" applyFill="1" applyBorder="1"/>
    <xf numFmtId="0" fontId="0" fillId="2" borderId="3" xfId="0" applyFill="1" applyBorder="1"/>
    <xf numFmtId="0" fontId="0" fillId="2" borderId="4" xfId="0" applyFill="1" applyBorder="1"/>
    <xf numFmtId="0" fontId="0" fillId="2" borderId="0" xfId="0" applyFill="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3" fillId="0" borderId="0" xfId="0" applyFont="1"/>
    <xf numFmtId="0" fontId="5" fillId="0" borderId="0" xfId="0" applyFont="1"/>
    <xf numFmtId="0" fontId="6" fillId="0" borderId="0" xfId="3"/>
    <xf numFmtId="0" fontId="6" fillId="5" borderId="0" xfId="3" applyFill="1"/>
    <xf numFmtId="0" fontId="6" fillId="6" borderId="0" xfId="3" applyFill="1"/>
    <xf numFmtId="0" fontId="9" fillId="6" borderId="0" xfId="3" applyFont="1" applyFill="1" applyAlignment="1">
      <alignment horizontal="center" vertical="center"/>
    </xf>
    <xf numFmtId="0" fontId="10" fillId="6" borderId="0" xfId="3" applyFont="1" applyFill="1" applyAlignment="1">
      <alignment horizontal="center" vertical="center"/>
    </xf>
    <xf numFmtId="0" fontId="8" fillId="6" borderId="0" xfId="6" applyFill="1" applyAlignment="1">
      <alignment horizontal="center" vertical="center"/>
    </xf>
    <xf numFmtId="0" fontId="11" fillId="0" borderId="0" xfId="0" applyFont="1"/>
    <xf numFmtId="0" fontId="0" fillId="3" borderId="11" xfId="0" applyFill="1" applyBorder="1"/>
    <xf numFmtId="0" fontId="18" fillId="6" borderId="0" xfId="3" applyFont="1" applyFill="1" applyAlignment="1">
      <alignment horizontal="center" vertical="center"/>
    </xf>
    <xf numFmtId="0" fontId="0" fillId="3" borderId="14" xfId="0" applyFill="1" applyBorder="1"/>
    <xf numFmtId="0" fontId="0" fillId="0" borderId="0" xfId="0" applyAlignment="1">
      <alignment horizontal="left" indent="1"/>
    </xf>
    <xf numFmtId="0" fontId="0" fillId="0" borderId="0" xfId="0" applyAlignment="1">
      <alignment horizontal="left" indent="2"/>
    </xf>
    <xf numFmtId="0" fontId="0" fillId="4" borderId="14" xfId="0" applyFill="1" applyBorder="1"/>
    <xf numFmtId="3" fontId="0" fillId="0" borderId="0" xfId="0" applyNumberFormat="1"/>
    <xf numFmtId="0" fontId="3" fillId="0" borderId="0" xfId="0" applyFont="1" applyAlignment="1">
      <alignment horizontal="center"/>
    </xf>
    <xf numFmtId="0" fontId="0" fillId="10" borderId="9" xfId="0" applyFill="1" applyBorder="1"/>
    <xf numFmtId="0" fontId="0" fillId="11" borderId="9" xfId="0" applyFill="1" applyBorder="1"/>
    <xf numFmtId="0" fontId="20" fillId="2" borderId="0" xfId="0" applyFont="1" applyFill="1" applyBorder="1"/>
    <xf numFmtId="0" fontId="0" fillId="2" borderId="0" xfId="0" applyFill="1" applyBorder="1"/>
    <xf numFmtId="0" fontId="3" fillId="2" borderId="0" xfId="0" quotePrefix="1" applyFont="1" applyFill="1" applyBorder="1"/>
    <xf numFmtId="0" fontId="0" fillId="10" borderId="14" xfId="0" applyFill="1" applyBorder="1" applyAlignment="1">
      <alignment horizontal="center"/>
    </xf>
    <xf numFmtId="0" fontId="0" fillId="4" borderId="15" xfId="0" applyFill="1" applyBorder="1"/>
    <xf numFmtId="0" fontId="0" fillId="0" borderId="0" xfId="0" applyAlignment="1">
      <alignment horizontal="left"/>
    </xf>
    <xf numFmtId="3" fontId="0" fillId="0" borderId="0" xfId="0" applyNumberFormat="1" applyBorder="1"/>
    <xf numFmtId="0" fontId="0" fillId="0" borderId="11" xfId="0" applyBorder="1"/>
    <xf numFmtId="0" fontId="3" fillId="0" borderId="11" xfId="0" applyFont="1" applyBorder="1"/>
    <xf numFmtId="0" fontId="21" fillId="0" borderId="0" xfId="0" applyFont="1"/>
    <xf numFmtId="0" fontId="0" fillId="0" borderId="0" xfId="0" applyAlignment="1">
      <alignment horizontal="center"/>
    </xf>
    <xf numFmtId="0" fontId="0" fillId="2" borderId="7" xfId="0" applyFill="1" applyBorder="1"/>
    <xf numFmtId="0" fontId="0" fillId="2" borderId="2" xfId="0" applyFill="1" applyBorder="1"/>
    <xf numFmtId="0" fontId="3" fillId="0" borderId="10" xfId="0" applyFont="1" applyBorder="1" applyAlignment="1">
      <alignment horizontal="center"/>
    </xf>
    <xf numFmtId="0" fontId="0" fillId="0" borderId="0" xfId="0" quotePrefix="1"/>
    <xf numFmtId="167" fontId="0" fillId="0" borderId="0" xfId="26" applyNumberFormat="1" applyFont="1"/>
    <xf numFmtId="0" fontId="22" fillId="13" borderId="0" xfId="0" applyFont="1" applyFill="1"/>
    <xf numFmtId="0" fontId="22" fillId="13" borderId="0" xfId="0" applyFont="1" applyFill="1" applyAlignment="1">
      <alignment horizontal="center"/>
    </xf>
    <xf numFmtId="167" fontId="3" fillId="0" borderId="0" xfId="26" applyNumberFormat="1" applyFont="1"/>
    <xf numFmtId="0" fontId="0" fillId="3" borderId="16" xfId="0" applyFill="1" applyBorder="1"/>
    <xf numFmtId="0" fontId="0" fillId="10" borderId="14" xfId="0" applyFill="1" applyBorder="1"/>
    <xf numFmtId="0" fontId="0" fillId="4" borderId="14" xfId="0" applyFill="1" applyBorder="1" applyAlignment="1"/>
    <xf numFmtId="0" fontId="0" fillId="10" borderId="14" xfId="0" applyFill="1" applyBorder="1" applyAlignment="1"/>
    <xf numFmtId="0" fontId="0" fillId="14" borderId="14" xfId="0" applyFill="1" applyBorder="1" applyAlignment="1">
      <alignment horizontal="center"/>
    </xf>
    <xf numFmtId="0" fontId="0" fillId="14" borderId="14" xfId="0" applyFill="1" applyBorder="1" applyAlignment="1"/>
    <xf numFmtId="168" fontId="0" fillId="0" borderId="0" xfId="0" applyNumberFormat="1"/>
    <xf numFmtId="4" fontId="0" fillId="4" borderId="14" xfId="0" applyNumberFormat="1" applyFill="1" applyBorder="1" applyAlignment="1"/>
    <xf numFmtId="0" fontId="25" fillId="0" borderId="0" xfId="0" applyFont="1"/>
    <xf numFmtId="0" fontId="0" fillId="14" borderId="11" xfId="0" applyFill="1" applyBorder="1" applyAlignment="1">
      <alignment horizontal="center"/>
    </xf>
    <xf numFmtId="0" fontId="3" fillId="0" borderId="11" xfId="0" applyFont="1" applyBorder="1" applyAlignment="1">
      <alignment horizontal="center"/>
    </xf>
    <xf numFmtId="0" fontId="0" fillId="10" borderId="11" xfId="0" applyFill="1" applyBorder="1" applyAlignment="1"/>
    <xf numFmtId="4" fontId="0" fillId="3" borderId="11" xfId="0" applyNumberFormat="1" applyFill="1" applyBorder="1"/>
    <xf numFmtId="4" fontId="3" fillId="0" borderId="11" xfId="0" applyNumberFormat="1" applyFont="1" applyBorder="1"/>
    <xf numFmtId="0" fontId="11" fillId="0" borderId="0" xfId="0" applyFont="1" applyAlignment="1">
      <alignment horizontal="right"/>
    </xf>
    <xf numFmtId="0" fontId="0" fillId="10" borderId="15" xfId="0" applyFill="1" applyBorder="1"/>
    <xf numFmtId="169" fontId="0" fillId="3" borderId="11" xfId="7" applyNumberFormat="1" applyFont="1" applyFill="1" applyBorder="1"/>
    <xf numFmtId="169" fontId="3" fillId="0" borderId="11" xfId="7" applyNumberFormat="1" applyFont="1" applyBorder="1"/>
    <xf numFmtId="0" fontId="26" fillId="0" borderId="0" xfId="0" applyFont="1"/>
    <xf numFmtId="0" fontId="3" fillId="0" borderId="0" xfId="0" applyFont="1" applyAlignment="1">
      <alignment horizontal="left"/>
    </xf>
    <xf numFmtId="0" fontId="0" fillId="4" borderId="9" xfId="0" applyFill="1" applyBorder="1"/>
    <xf numFmtId="0" fontId="0" fillId="11" borderId="20" xfId="0" applyFill="1" applyBorder="1"/>
    <xf numFmtId="0" fontId="0" fillId="3" borderId="21" xfId="0" applyFill="1" applyBorder="1"/>
    <xf numFmtId="0" fontId="27" fillId="0" borderId="0" xfId="0" applyFont="1" applyAlignment="1">
      <alignment horizontal="center"/>
    </xf>
    <xf numFmtId="0" fontId="3" fillId="0" borderId="0" xfId="0" quotePrefix="1" applyFont="1"/>
    <xf numFmtId="0" fontId="3" fillId="11" borderId="9" xfId="0" applyFont="1" applyFill="1" applyBorder="1" applyAlignment="1">
      <alignment horizontal="center"/>
    </xf>
    <xf numFmtId="0" fontId="3" fillId="0" borderId="0" xfId="0" applyFont="1" applyAlignment="1">
      <alignment horizontal="right"/>
    </xf>
    <xf numFmtId="0" fontId="3" fillId="4" borderId="9" xfId="0" applyFont="1" applyFill="1" applyBorder="1"/>
    <xf numFmtId="0" fontId="0" fillId="11" borderId="22" xfId="0" applyFill="1" applyBorder="1"/>
    <xf numFmtId="0" fontId="3" fillId="3" borderId="23" xfId="0" applyFont="1" applyFill="1" applyBorder="1"/>
    <xf numFmtId="0" fontId="3" fillId="12" borderId="0" xfId="0" applyFont="1" applyFill="1"/>
    <xf numFmtId="2" fontId="0" fillId="0" borderId="0" xfId="0" applyNumberFormat="1"/>
    <xf numFmtId="2" fontId="3" fillId="3" borderId="23" xfId="0" applyNumberFormat="1" applyFont="1" applyFill="1" applyBorder="1"/>
    <xf numFmtId="0" fontId="3" fillId="2" borderId="0" xfId="0" applyFont="1" applyFill="1" applyBorder="1"/>
    <xf numFmtId="0" fontId="5" fillId="2" borderId="0" xfId="0" applyFont="1" applyFill="1" applyBorder="1"/>
    <xf numFmtId="0" fontId="0" fillId="0" borderId="0" xfId="0" applyAlignment="1">
      <alignment vertical="top" wrapText="1"/>
    </xf>
    <xf numFmtId="0" fontId="0" fillId="0" borderId="0" xfId="0" applyFont="1"/>
    <xf numFmtId="0" fontId="0" fillId="11" borderId="14" xfId="0" applyFill="1" applyBorder="1"/>
    <xf numFmtId="0" fontId="0" fillId="15" borderId="14" xfId="0" applyFill="1" applyBorder="1" applyAlignment="1">
      <alignment horizontal="center"/>
    </xf>
    <xf numFmtId="0" fontId="0" fillId="3" borderId="14" xfId="0" applyFill="1" applyBorder="1" applyAlignment="1">
      <alignment horizontal="center"/>
    </xf>
    <xf numFmtId="0" fontId="31" fillId="0" borderId="0" xfId="0" applyFont="1" applyAlignment="1">
      <alignment horizontal="center"/>
    </xf>
    <xf numFmtId="0" fontId="0" fillId="0" borderId="14" xfId="0" applyFill="1" applyBorder="1"/>
    <xf numFmtId="0" fontId="0" fillId="15" borderId="14" xfId="0" applyFill="1" applyBorder="1"/>
    <xf numFmtId="0" fontId="3" fillId="10" borderId="11" xfId="0" applyFont="1" applyFill="1" applyBorder="1" applyAlignment="1">
      <alignment horizontal="center"/>
    </xf>
    <xf numFmtId="0" fontId="5" fillId="0" borderId="24" xfId="0" applyFont="1" applyFill="1" applyBorder="1" applyAlignment="1">
      <alignment horizontal="center"/>
    </xf>
    <xf numFmtId="0" fontId="11" fillId="0" borderId="0" xfId="0" applyFont="1" applyFill="1" applyBorder="1" applyAlignment="1">
      <alignment horizontal="left"/>
    </xf>
    <xf numFmtId="0" fontId="3" fillId="0" borderId="0" xfId="0" applyFont="1" applyBorder="1" applyAlignment="1">
      <alignment horizontal="center"/>
    </xf>
    <xf numFmtId="0" fontId="0" fillId="0" borderId="11" xfId="0" applyFill="1" applyBorder="1"/>
    <xf numFmtId="0" fontId="0" fillId="15" borderId="11" xfId="0" applyFill="1" applyBorder="1"/>
    <xf numFmtId="2" fontId="0" fillId="0" borderId="11" xfId="0" applyNumberFormat="1" applyFill="1" applyBorder="1"/>
    <xf numFmtId="0" fontId="32" fillId="16" borderId="25" xfId="0" applyFont="1" applyFill="1" applyBorder="1"/>
    <xf numFmtId="0" fontId="0" fillId="0" borderId="26" xfId="0" applyFill="1" applyBorder="1"/>
    <xf numFmtId="2" fontId="0" fillId="0" borderId="26" xfId="0" applyNumberFormat="1" applyFill="1" applyBorder="1"/>
    <xf numFmtId="0" fontId="0" fillId="0" borderId="0" xfId="0" applyFill="1"/>
    <xf numFmtId="0" fontId="3" fillId="2" borderId="17" xfId="0" applyFont="1" applyFill="1" applyBorder="1"/>
    <xf numFmtId="0" fontId="3" fillId="2" borderId="19" xfId="0" applyFont="1" applyFill="1" applyBorder="1"/>
    <xf numFmtId="4" fontId="3" fillId="0" borderId="11" xfId="0" applyNumberFormat="1" applyFont="1" applyFill="1" applyBorder="1"/>
    <xf numFmtId="0" fontId="33" fillId="0" borderId="0" xfId="0" applyFont="1" applyAlignment="1">
      <alignment horizontal="left" indent="1"/>
    </xf>
    <xf numFmtId="0" fontId="34" fillId="0" borderId="0" xfId="0" applyFont="1"/>
    <xf numFmtId="0" fontId="0" fillId="15" borderId="0" xfId="0" applyFill="1"/>
    <xf numFmtId="0" fontId="0" fillId="3" borderId="9" xfId="0" applyFill="1" applyBorder="1"/>
    <xf numFmtId="0" fontId="3" fillId="0" borderId="0" xfId="0" applyFont="1" applyAlignment="1">
      <alignment horizontal="center"/>
    </xf>
    <xf numFmtId="0" fontId="3" fillId="15" borderId="9" xfId="0" applyFont="1" applyFill="1" applyBorder="1" applyAlignment="1">
      <alignment horizontal="center"/>
    </xf>
    <xf numFmtId="164" fontId="0" fillId="4" borderId="20" xfId="0" applyNumberFormat="1" applyFill="1" applyBorder="1"/>
    <xf numFmtId="0" fontId="0" fillId="11" borderId="21" xfId="0" applyFill="1" applyBorder="1"/>
    <xf numFmtId="164" fontId="0" fillId="0" borderId="0" xfId="0" applyNumberFormat="1"/>
    <xf numFmtId="0" fontId="28" fillId="0" borderId="0" xfId="0" applyFont="1"/>
    <xf numFmtId="0" fontId="3" fillId="4" borderId="9" xfId="0" applyFont="1" applyFill="1" applyBorder="1" applyAlignment="1">
      <alignment horizontal="center"/>
    </xf>
    <xf numFmtId="0" fontId="4" fillId="0" borderId="0" xfId="0" quotePrefix="1" applyFont="1"/>
    <xf numFmtId="0" fontId="3" fillId="15" borderId="9" xfId="0" applyFont="1" applyFill="1" applyBorder="1" applyAlignment="1"/>
    <xf numFmtId="0" fontId="3" fillId="2" borderId="0" xfId="0" applyFont="1" applyFill="1" applyBorder="1" applyAlignment="1">
      <alignment horizontal="center"/>
    </xf>
    <xf numFmtId="0" fontId="3" fillId="0" borderId="27" xfId="0" applyFont="1" applyBorder="1" applyAlignment="1">
      <alignment horizontal="center"/>
    </xf>
    <xf numFmtId="0" fontId="3" fillId="0" borderId="28" xfId="0" applyFont="1" applyBorder="1" applyAlignment="1">
      <alignment horizontal="center"/>
    </xf>
    <xf numFmtId="0" fontId="3" fillId="0" borderId="29" xfId="0" applyFont="1" applyBorder="1" applyAlignment="1">
      <alignment horizontal="center"/>
    </xf>
    <xf numFmtId="0" fontId="0" fillId="17" borderId="14" xfId="0" applyFill="1" applyBorder="1"/>
    <xf numFmtId="0" fontId="0" fillId="18" borderId="14" xfId="0" applyFill="1" applyBorder="1"/>
    <xf numFmtId="0" fontId="3" fillId="0" borderId="27" xfId="0" applyFont="1" applyBorder="1"/>
    <xf numFmtId="0" fontId="0" fillId="2" borderId="14" xfId="0" applyFill="1" applyBorder="1"/>
    <xf numFmtId="0" fontId="32" fillId="2" borderId="0" xfId="0" applyFont="1" applyFill="1" applyBorder="1"/>
    <xf numFmtId="0" fontId="3" fillId="0" borderId="14" xfId="0" applyFont="1" applyBorder="1" applyAlignment="1">
      <alignment horizontal="center"/>
    </xf>
    <xf numFmtId="3" fontId="0" fillId="3" borderId="14" xfId="0" applyNumberFormat="1" applyFill="1" applyBorder="1"/>
    <xf numFmtId="0" fontId="28" fillId="0" borderId="0" xfId="0" applyFont="1"/>
    <xf numFmtId="0" fontId="24" fillId="0" borderId="0" xfId="0" applyFont="1"/>
    <xf numFmtId="0" fontId="3" fillId="0" borderId="0" xfId="0" applyFont="1" applyAlignment="1">
      <alignment horizontal="center"/>
    </xf>
    <xf numFmtId="0" fontId="28" fillId="0" borderId="0" xfId="0" applyFont="1"/>
    <xf numFmtId="3" fontId="0" fillId="4" borderId="14" xfId="0" applyNumberFormat="1" applyFill="1" applyBorder="1" applyAlignment="1"/>
    <xf numFmtId="0" fontId="3" fillId="0" borderId="0" xfId="0" applyFont="1" applyAlignment="1">
      <alignment horizontal="center"/>
    </xf>
    <xf numFmtId="0" fontId="28" fillId="0" borderId="0" xfId="0" applyFont="1"/>
    <xf numFmtId="4" fontId="0" fillId="0" borderId="0" xfId="0" applyNumberFormat="1"/>
    <xf numFmtId="0" fontId="0" fillId="0" borderId="0" xfId="0"/>
    <xf numFmtId="0" fontId="3" fillId="0" borderId="10" xfId="0" applyFont="1" applyBorder="1" applyAlignment="1">
      <alignment horizontal="center"/>
    </xf>
    <xf numFmtId="3" fontId="0" fillId="3" borderId="15" xfId="0" applyNumberFormat="1" applyFill="1" applyBorder="1"/>
    <xf numFmtId="0" fontId="0" fillId="0" borderId="0" xfId="0"/>
    <xf numFmtId="14" fontId="0" fillId="0" borderId="0" xfId="0" applyNumberFormat="1"/>
    <xf numFmtId="170" fontId="0" fillId="3" borderId="14" xfId="0" applyNumberFormat="1" applyFill="1" applyBorder="1"/>
    <xf numFmtId="0" fontId="24" fillId="0" borderId="0" xfId="0" quotePrefix="1" applyFont="1"/>
    <xf numFmtId="0" fontId="0" fillId="0" borderId="0" xfId="0"/>
    <xf numFmtId="0" fontId="3" fillId="0" borderId="10" xfId="0" applyFont="1" applyBorder="1" applyAlignment="1">
      <alignment horizontal="center"/>
    </xf>
    <xf numFmtId="0" fontId="0" fillId="0" borderId="0" xfId="0"/>
    <xf numFmtId="0" fontId="3" fillId="0" borderId="10" xfId="0" applyFont="1" applyBorder="1" applyAlignment="1">
      <alignment horizontal="center"/>
    </xf>
    <xf numFmtId="170" fontId="0" fillId="0" borderId="0" xfId="0" applyNumberFormat="1"/>
    <xf numFmtId="0" fontId="0" fillId="0" borderId="0" xfId="0" pivotButton="1"/>
    <xf numFmtId="0" fontId="0" fillId="0" borderId="0" xfId="0" applyNumberFormat="1"/>
    <xf numFmtId="0" fontId="11" fillId="0" borderId="0" xfId="0" applyFont="1" applyAlignment="1">
      <alignment horizontal="left"/>
    </xf>
    <xf numFmtId="2" fontId="0" fillId="0" borderId="11" xfId="0" applyNumberFormat="1" applyBorder="1"/>
    <xf numFmtId="2" fontId="3" fillId="0" borderId="11" xfId="0" applyNumberFormat="1" applyFont="1" applyBorder="1"/>
    <xf numFmtId="0" fontId="37" fillId="0" borderId="11" xfId="0" applyFont="1" applyFill="1" applyBorder="1"/>
    <xf numFmtId="0" fontId="0" fillId="0" borderId="11" xfId="0" applyFont="1" applyFill="1" applyBorder="1"/>
    <xf numFmtId="0" fontId="37" fillId="0" borderId="11" xfId="0" applyFont="1" applyFill="1" applyBorder="1" applyAlignment="1">
      <alignment horizontal="center"/>
    </xf>
    <xf numFmtId="0" fontId="0" fillId="0" borderId="0" xfId="0"/>
    <xf numFmtId="0" fontId="3" fillId="0" borderId="10" xfId="0" applyFont="1" applyBorder="1" applyAlignment="1">
      <alignment horizontal="center"/>
    </xf>
    <xf numFmtId="0" fontId="3" fillId="0" borderId="0" xfId="0" applyFont="1" applyAlignment="1">
      <alignment horizontal="center"/>
    </xf>
    <xf numFmtId="3" fontId="0" fillId="0" borderId="11" xfId="0" applyNumberFormat="1" applyBorder="1"/>
    <xf numFmtId="9" fontId="0" fillId="0" borderId="11" xfId="0" applyNumberFormat="1" applyBorder="1"/>
    <xf numFmtId="0" fontId="39" fillId="2" borderId="0" xfId="0" applyFont="1" applyFill="1" applyBorder="1" applyAlignment="1">
      <alignment horizontal="left"/>
    </xf>
    <xf numFmtId="0" fontId="39" fillId="2" borderId="0" xfId="0" applyFont="1" applyFill="1" applyBorder="1"/>
    <xf numFmtId="0" fontId="5" fillId="2" borderId="0" xfId="0" applyFont="1" applyFill="1" applyBorder="1" applyAlignment="1">
      <alignment horizontal="left" indent="1"/>
    </xf>
    <xf numFmtId="0" fontId="40" fillId="0" borderId="0" xfId="0" applyFont="1"/>
    <xf numFmtId="0" fontId="41" fillId="0" borderId="0" xfId="0" applyFont="1"/>
    <xf numFmtId="3" fontId="0" fillId="11" borderId="21" xfId="0" applyNumberFormat="1" applyFill="1" applyBorder="1"/>
    <xf numFmtId="3" fontId="0" fillId="11" borderId="9" xfId="0" applyNumberFormat="1" applyFill="1" applyBorder="1"/>
    <xf numFmtId="0" fontId="0" fillId="3" borderId="20" xfId="0" applyFill="1" applyBorder="1"/>
    <xf numFmtId="0" fontId="11" fillId="11" borderId="9" xfId="0" applyFont="1" applyFill="1" applyBorder="1" applyAlignment="1">
      <alignment horizontal="center"/>
    </xf>
    <xf numFmtId="0" fontId="5" fillId="11" borderId="9" xfId="0" applyFont="1" applyFill="1" applyBorder="1"/>
    <xf numFmtId="171" fontId="0" fillId="10" borderId="14" xfId="0" applyNumberFormat="1" applyFill="1" applyBorder="1" applyAlignment="1"/>
    <xf numFmtId="0" fontId="47" fillId="0" borderId="0" xfId="0" applyFont="1"/>
    <xf numFmtId="0" fontId="29" fillId="0" borderId="0" xfId="1" applyAlignment="1"/>
    <xf numFmtId="0" fontId="48" fillId="6" borderId="0" xfId="3" applyFont="1" applyFill="1" applyAlignment="1">
      <alignment horizontal="center" vertical="center"/>
    </xf>
    <xf numFmtId="0" fontId="29" fillId="0" borderId="0" xfId="1"/>
    <xf numFmtId="0" fontId="0" fillId="0" borderId="0" xfId="0"/>
    <xf numFmtId="0" fontId="0" fillId="0" borderId="0" xfId="0"/>
    <xf numFmtId="0" fontId="22" fillId="19" borderId="34" xfId="0" applyFont="1" applyFill="1" applyBorder="1"/>
    <xf numFmtId="0" fontId="0" fillId="20" borderId="36" xfId="0" applyFill="1" applyBorder="1"/>
    <xf numFmtId="3" fontId="0" fillId="20" borderId="37" xfId="0" applyNumberFormat="1" applyFill="1" applyBorder="1"/>
    <xf numFmtId="3" fontId="0" fillId="20" borderId="38" xfId="0" applyNumberFormat="1" applyFill="1" applyBorder="1"/>
    <xf numFmtId="0" fontId="0" fillId="0" borderId="36" xfId="0" applyBorder="1"/>
    <xf numFmtId="3" fontId="0" fillId="0" borderId="37" xfId="0" applyNumberFormat="1" applyBorder="1"/>
    <xf numFmtId="3" fontId="0" fillId="0" borderId="38" xfId="0" applyNumberFormat="1" applyBorder="1"/>
    <xf numFmtId="0" fontId="0" fillId="0" borderId="39" xfId="0" applyBorder="1"/>
    <xf numFmtId="3" fontId="0" fillId="0" borderId="40" xfId="0" applyNumberFormat="1" applyBorder="1"/>
    <xf numFmtId="3" fontId="0" fillId="0" borderId="41" xfId="0" applyNumberFormat="1" applyBorder="1"/>
    <xf numFmtId="0" fontId="0" fillId="20" borderId="42" xfId="0" applyFill="1" applyBorder="1"/>
    <xf numFmtId="3" fontId="0" fillId="21" borderId="0" xfId="0" applyNumberFormat="1" applyFill="1"/>
    <xf numFmtId="0" fontId="20" fillId="0" borderId="43" xfId="29" applyFill="1" applyBorder="1"/>
    <xf numFmtId="3" fontId="20" fillId="0" borderId="43" xfId="29" applyNumberFormat="1" applyFill="1" applyBorder="1" applyAlignment="1">
      <alignment vertical="top"/>
    </xf>
    <xf numFmtId="0" fontId="22" fillId="19" borderId="36" xfId="0" applyFont="1" applyFill="1" applyBorder="1" applyAlignment="1">
      <alignment horizontal="center"/>
    </xf>
    <xf numFmtId="0" fontId="22" fillId="19" borderId="37" xfId="0" applyFont="1" applyFill="1" applyBorder="1" applyAlignment="1">
      <alignment horizontal="center"/>
    </xf>
    <xf numFmtId="3" fontId="0" fillId="20" borderId="40" xfId="0" applyNumberFormat="1" applyFill="1" applyBorder="1"/>
    <xf numFmtId="0" fontId="0" fillId="0" borderId="0" xfId="0" applyFill="1" applyBorder="1"/>
    <xf numFmtId="0" fontId="3" fillId="0" borderId="0" xfId="0" applyFont="1" applyFill="1" applyBorder="1"/>
    <xf numFmtId="0" fontId="49" fillId="0" borderId="0" xfId="28" applyBorder="1" applyAlignment="1">
      <alignment horizontal="center" wrapText="1"/>
    </xf>
    <xf numFmtId="0" fontId="49" fillId="0" borderId="0" xfId="28" applyBorder="1" applyAlignment="1"/>
    <xf numFmtId="0" fontId="22" fillId="19" borderId="35" xfId="0" quotePrefix="1" applyNumberFormat="1" applyFont="1" applyFill="1" applyBorder="1" applyAlignment="1">
      <alignment horizontal="center" vertical="center"/>
    </xf>
    <xf numFmtId="0" fontId="0" fillId="0" borderId="0" xfId="0"/>
    <xf numFmtId="0" fontId="0" fillId="0" borderId="0" xfId="0"/>
    <xf numFmtId="0" fontId="3" fillId="4" borderId="14" xfId="0" applyFont="1" applyFill="1" applyBorder="1" applyAlignment="1">
      <alignment horizontal="center"/>
    </xf>
    <xf numFmtId="3" fontId="0" fillId="4" borderId="14" xfId="0" applyNumberFormat="1" applyFill="1" applyBorder="1"/>
    <xf numFmtId="0" fontId="3" fillId="4" borderId="14" xfId="0" applyFont="1" applyFill="1" applyBorder="1"/>
    <xf numFmtId="0" fontId="0" fillId="20" borderId="37" xfId="0" applyNumberFormat="1" applyFill="1" applyBorder="1"/>
    <xf numFmtId="0" fontId="0" fillId="0" borderId="37" xfId="0" applyNumberFormat="1" applyBorder="1"/>
    <xf numFmtId="0" fontId="0" fillId="0" borderId="0" xfId="0" applyFill="1" applyBorder="1" applyAlignment="1">
      <alignment horizontal="left" indent="2"/>
    </xf>
    <xf numFmtId="0" fontId="3" fillId="0" borderId="0" xfId="0" applyFont="1" applyAlignment="1">
      <alignment horizontal="center"/>
    </xf>
    <xf numFmtId="0" fontId="28" fillId="0" borderId="0" xfId="0" applyFont="1"/>
    <xf numFmtId="0" fontId="0" fillId="0" borderId="0" xfId="0"/>
    <xf numFmtId="0" fontId="50" fillId="0" borderId="0" xfId="0" applyFont="1" applyAlignment="1">
      <alignment horizontal="right"/>
    </xf>
    <xf numFmtId="0" fontId="0" fillId="0" borderId="0" xfId="0" applyAlignment="1">
      <alignment horizontal="left" indent="4"/>
    </xf>
    <xf numFmtId="0" fontId="29" fillId="0" borderId="0" xfId="27" applyAlignment="1">
      <alignment vertical="top"/>
    </xf>
    <xf numFmtId="0" fontId="3" fillId="0" borderId="0" xfId="0" applyFont="1" applyAlignment="1">
      <alignment horizontal="center"/>
    </xf>
    <xf numFmtId="0" fontId="28" fillId="0" borderId="0" xfId="0" applyFont="1"/>
    <xf numFmtId="0" fontId="0" fillId="0" borderId="0" xfId="0"/>
    <xf numFmtId="0" fontId="3" fillId="22" borderId="31" xfId="0" applyFont="1" applyFill="1" applyBorder="1" applyAlignment="1"/>
    <xf numFmtId="0" fontId="1" fillId="0" borderId="0" xfId="0" quotePrefix="1" applyFont="1"/>
    <xf numFmtId="164" fontId="3" fillId="23" borderId="20" xfId="0" applyNumberFormat="1" applyFont="1" applyFill="1" applyBorder="1"/>
    <xf numFmtId="172" fontId="0" fillId="0" borderId="0" xfId="0" applyNumberFormat="1"/>
    <xf numFmtId="3" fontId="0" fillId="0" borderId="0" xfId="0" applyNumberFormat="1" applyFill="1" applyBorder="1"/>
    <xf numFmtId="0" fontId="55" fillId="0" borderId="0" xfId="0" applyFont="1"/>
    <xf numFmtId="0" fontId="8" fillId="0" borderId="0" xfId="6"/>
    <xf numFmtId="0" fontId="0" fillId="24" borderId="14" xfId="0" applyFill="1" applyBorder="1"/>
    <xf numFmtId="0" fontId="30" fillId="0" borderId="0" xfId="0" applyFont="1"/>
    <xf numFmtId="0" fontId="0" fillId="25" borderId="14" xfId="0" applyFill="1" applyBorder="1"/>
    <xf numFmtId="0" fontId="3" fillId="0" borderId="0" xfId="0" applyFont="1" applyAlignment="1">
      <alignment horizontal="center" wrapText="1"/>
    </xf>
    <xf numFmtId="0" fontId="0" fillId="2" borderId="7" xfId="0" applyFill="1" applyBorder="1"/>
    <xf numFmtId="0" fontId="0" fillId="2" borderId="2" xfId="0" applyFill="1" applyBorder="1"/>
    <xf numFmtId="0" fontId="0" fillId="2" borderId="0" xfId="0" applyFill="1"/>
    <xf numFmtId="0" fontId="29" fillId="0" borderId="0" xfId="1"/>
    <xf numFmtId="0" fontId="49" fillId="0" borderId="32" xfId="28" applyAlignment="1">
      <alignment horizontal="center"/>
    </xf>
    <xf numFmtId="0" fontId="0" fillId="2" borderId="0" xfId="0" applyFill="1" applyBorder="1" applyAlignment="1">
      <alignment wrapText="1"/>
    </xf>
    <xf numFmtId="0" fontId="3" fillId="0" borderId="30" xfId="0" applyFont="1" applyBorder="1" applyAlignment="1">
      <alignment horizontal="center"/>
    </xf>
    <xf numFmtId="0" fontId="3" fillId="0" borderId="16" xfId="0" applyFont="1" applyBorder="1" applyAlignment="1">
      <alignment horizontal="center"/>
    </xf>
    <xf numFmtId="0" fontId="0" fillId="3" borderId="30" xfId="0" applyFill="1" applyBorder="1"/>
    <xf numFmtId="0" fontId="0" fillId="3" borderId="16" xfId="0" applyFill="1" applyBorder="1"/>
    <xf numFmtId="0" fontId="29" fillId="2" borderId="0" xfId="27" applyFill="1" applyBorder="1" applyAlignment="1"/>
    <xf numFmtId="0" fontId="0" fillId="2" borderId="0" xfId="0" applyFill="1" applyBorder="1" applyAlignment="1">
      <alignment vertical="top" wrapText="1"/>
    </xf>
    <xf numFmtId="0" fontId="29" fillId="0" borderId="0" xfId="1" applyAlignment="1">
      <alignment vertical="top"/>
    </xf>
    <xf numFmtId="0" fontId="0" fillId="0" borderId="0" xfId="0" applyAlignment="1">
      <alignment vertical="top" wrapText="1"/>
    </xf>
    <xf numFmtId="0" fontId="29" fillId="0" borderId="0" xfId="27" applyAlignment="1">
      <alignment vertical="top"/>
    </xf>
    <xf numFmtId="0" fontId="29" fillId="0" borderId="0" xfId="27"/>
    <xf numFmtId="0" fontId="3" fillId="0" borderId="0" xfId="0" applyFont="1" applyAlignment="1">
      <alignment horizontal="left" vertical="top" wrapText="1"/>
    </xf>
    <xf numFmtId="0" fontId="0" fillId="0" borderId="0" xfId="0" applyAlignment="1">
      <alignment horizontal="left" vertical="top" wrapText="1"/>
    </xf>
    <xf numFmtId="0" fontId="42" fillId="0" borderId="0" xfId="0" applyFont="1" applyAlignment="1">
      <alignment horizontal="left"/>
    </xf>
    <xf numFmtId="0" fontId="0" fillId="0" borderId="0" xfId="0" applyFont="1" applyAlignment="1">
      <alignment horizontal="left" vertical="top" wrapText="1"/>
    </xf>
    <xf numFmtId="0" fontId="3" fillId="0" borderId="0" xfId="0" applyFont="1" applyAlignment="1">
      <alignment horizontal="center"/>
    </xf>
    <xf numFmtId="0" fontId="0" fillId="14" borderId="17" xfId="0" applyFill="1" applyBorder="1" applyAlignment="1">
      <alignment horizontal="center"/>
    </xf>
    <xf numFmtId="0" fontId="0" fillId="14" borderId="18" xfId="0" applyFill="1" applyBorder="1" applyAlignment="1">
      <alignment horizontal="center"/>
    </xf>
    <xf numFmtId="0" fontId="0" fillId="14" borderId="19" xfId="0" applyFill="1" applyBorder="1" applyAlignment="1">
      <alignment horizontal="center"/>
    </xf>
    <xf numFmtId="0" fontId="28" fillId="0" borderId="0" xfId="0" applyFont="1"/>
    <xf numFmtId="0" fontId="29" fillId="0" borderId="0" xfId="1" applyAlignment="1"/>
    <xf numFmtId="0" fontId="0" fillId="0" borderId="0" xfId="0"/>
    <xf numFmtId="0" fontId="3" fillId="0" borderId="10" xfId="0" applyFont="1" applyBorder="1" applyAlignment="1">
      <alignment horizontal="center"/>
    </xf>
    <xf numFmtId="0" fontId="0" fillId="0" borderId="0" xfId="0" quotePrefix="1"/>
  </cellXfs>
  <cellStyles count="30">
    <cellStyle name="Comma" xfId="26" builtinId="3"/>
    <cellStyle name="Comma 2" xfId="4" xr:uid="{00000000-0005-0000-0000-000001000000}"/>
    <cellStyle name="Comma 3" xfId="19" xr:uid="{00000000-0005-0000-0000-000002000000}"/>
    <cellStyle name="Currency [0] 2" xfId="16" xr:uid="{00000000-0005-0000-0000-000003000000}"/>
    <cellStyle name="Currency 2" xfId="5" xr:uid="{00000000-0005-0000-0000-000004000000}"/>
    <cellStyle name="Currency 3" xfId="20" xr:uid="{00000000-0005-0000-0000-000005000000}"/>
    <cellStyle name="Date" xfId="11" xr:uid="{00000000-0005-0000-0000-000006000000}"/>
    <cellStyle name="Heading 1 2" xfId="10" xr:uid="{00000000-0005-0000-0000-000007000000}"/>
    <cellStyle name="Heading 2" xfId="28" builtinId="17"/>
    <cellStyle name="Heading 2 2" xfId="14" xr:uid="{00000000-0005-0000-0000-000008000000}"/>
    <cellStyle name="Heading 3 2" xfId="15" xr:uid="{00000000-0005-0000-0000-000009000000}"/>
    <cellStyle name="Heading 4 2" xfId="18" xr:uid="{00000000-0005-0000-0000-00000A000000}"/>
    <cellStyle name="Hyperlink" xfId="6" builtinId="8"/>
    <cellStyle name="Icon" xfId="21" xr:uid="{00000000-0005-0000-0000-00000C000000}"/>
    <cellStyle name="InvoiceDetails" xfId="12" xr:uid="{00000000-0005-0000-0000-00000D000000}"/>
    <cellStyle name="Normal" xfId="0" builtinId="0"/>
    <cellStyle name="Normal 2" xfId="3" xr:uid="{00000000-0005-0000-0000-00000F000000}"/>
    <cellStyle name="Normal 3" xfId="2" xr:uid="{00000000-0005-0000-0000-000010000000}"/>
    <cellStyle name="Normal 4" xfId="8" xr:uid="{00000000-0005-0000-0000-000011000000}"/>
    <cellStyle name="Note 2" xfId="22" xr:uid="{00000000-0005-0000-0000-000012000000}"/>
    <cellStyle name="Percent" xfId="7" builtinId="5"/>
    <cellStyle name="Percent 2" xfId="17" xr:uid="{00000000-0005-0000-0000-000014000000}"/>
    <cellStyle name="Phone" xfId="13" xr:uid="{00000000-0005-0000-0000-000015000000}"/>
    <cellStyle name="Tax Rate" xfId="23" xr:uid="{00000000-0005-0000-0000-000016000000}"/>
    <cellStyle name="Title" xfId="1" builtinId="15" customBuiltin="1"/>
    <cellStyle name="Title 2" xfId="9" xr:uid="{00000000-0005-0000-0000-000018000000}"/>
    <cellStyle name="Title 3" xfId="25" xr:uid="{00000000-0005-0000-0000-000019000000}"/>
    <cellStyle name="Title 4" xfId="27" xr:uid="{00000000-0005-0000-0000-00001A000000}"/>
    <cellStyle name="Total" xfId="29" builtinId="25"/>
    <cellStyle name="Total 2" xfId="24" xr:uid="{00000000-0005-0000-0000-00001B000000}"/>
  </cellStyles>
  <dxfs count="5">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FFDCB9"/>
      <color rgb="FFFFCC99"/>
      <color rgb="FFEFE5F7"/>
      <color rgb="FFDEC8EE"/>
      <color rgb="FFFFD5D5"/>
      <color rgb="FFFF9F9F"/>
      <color rgb="FFCC0000"/>
      <color rgb="FF2BAB2B"/>
      <color rgb="FF33CC33"/>
      <color rgb="FFA3FF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12701</xdr:colOff>
      <xdr:row>1</xdr:row>
      <xdr:rowOff>0</xdr:rowOff>
    </xdr:from>
    <xdr:to>
      <xdr:col>2</xdr:col>
      <xdr:colOff>4608514</xdr:colOff>
      <xdr:row>8</xdr:row>
      <xdr:rowOff>938213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65651" y="190500"/>
          <a:ext cx="4595813" cy="38338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365108</xdr:colOff>
      <xdr:row>53</xdr:row>
      <xdr:rowOff>39687</xdr:rowOff>
    </xdr:from>
    <xdr:to>
      <xdr:col>7</xdr:col>
      <xdr:colOff>187197</xdr:colOff>
      <xdr:row>67</xdr:row>
      <xdr:rowOff>128318</xdr:rowOff>
    </xdr:to>
    <xdr:grpSp>
      <xdr:nvGrpSpPr>
        <xdr:cNvPr id="26" name="Group 25">
          <a:extLst>
            <a:ext uri="{FF2B5EF4-FFF2-40B4-BE49-F238E27FC236}">
              <a16:creationId xmlns:a16="http://schemas.microsoft.com/office/drawing/2014/main" id="{5E5405F5-AF6C-4612-BAC3-26B1E9E53A4E}"/>
            </a:ext>
          </a:extLst>
        </xdr:cNvPr>
        <xdr:cNvGrpSpPr/>
      </xdr:nvGrpSpPr>
      <xdr:grpSpPr>
        <a:xfrm>
          <a:off x="365108" y="9882187"/>
          <a:ext cx="4692539" cy="2666731"/>
          <a:chOff x="1603375" y="9628187"/>
          <a:chExt cx="4584589" cy="2755631"/>
        </a:xfrm>
      </xdr:grpSpPr>
      <xdr:pic>
        <xdr:nvPicPr>
          <xdr:cNvPr id="4" name="Picture 3">
            <a:extLst>
              <a:ext uri="{FF2B5EF4-FFF2-40B4-BE49-F238E27FC236}">
                <a16:creationId xmlns:a16="http://schemas.microsoft.com/office/drawing/2014/main" id="{A5C4C227-90AB-4CF0-A6EC-C3BC7DF3A7CC}"/>
              </a:ext>
            </a:extLst>
          </xdr:cNvPr>
          <xdr:cNvPicPr>
            <a:picLocks noChangeAspect="1"/>
          </xdr:cNvPicPr>
        </xdr:nvPicPr>
        <xdr:blipFill>
          <a:blip xmlns:r="http://schemas.openxmlformats.org/officeDocument/2006/relationships" r:embed="rId1"/>
          <a:stretch>
            <a:fillRect/>
          </a:stretch>
        </xdr:blipFill>
        <xdr:spPr>
          <a:xfrm>
            <a:off x="1603375" y="9628187"/>
            <a:ext cx="4584589" cy="2755631"/>
          </a:xfrm>
          <a:prstGeom prst="rect">
            <a:avLst/>
          </a:prstGeom>
          <a:ln>
            <a:noFill/>
          </a:ln>
          <a:effectLst>
            <a:outerShdw blurRad="292100" dist="139700" dir="2700000" algn="tl" rotWithShape="0">
              <a:srgbClr val="333333">
                <a:alpha val="65000"/>
              </a:srgbClr>
            </a:outerShdw>
          </a:effectLst>
        </xdr:spPr>
      </xdr:pic>
      <xdr:sp macro="" textlink="">
        <xdr:nvSpPr>
          <xdr:cNvPr id="5" name="Rectangle 4">
            <a:extLst>
              <a:ext uri="{FF2B5EF4-FFF2-40B4-BE49-F238E27FC236}">
                <a16:creationId xmlns:a16="http://schemas.microsoft.com/office/drawing/2014/main" id="{344D59F1-2B84-4F30-85E5-BDE6A2E15E69}"/>
              </a:ext>
            </a:extLst>
          </xdr:cNvPr>
          <xdr:cNvSpPr/>
        </xdr:nvSpPr>
        <xdr:spPr>
          <a:xfrm>
            <a:off x="3786188" y="12017375"/>
            <a:ext cx="1087437" cy="293688"/>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Filter buttons</a:t>
            </a:r>
          </a:p>
        </xdr:txBody>
      </xdr:sp>
      <xdr:cxnSp macro="">
        <xdr:nvCxnSpPr>
          <xdr:cNvPr id="7" name="Straight Arrow Connector 6">
            <a:extLst>
              <a:ext uri="{FF2B5EF4-FFF2-40B4-BE49-F238E27FC236}">
                <a16:creationId xmlns:a16="http://schemas.microsoft.com/office/drawing/2014/main" id="{89C80568-9BC9-4FFE-9638-6F6DCBE3E634}"/>
              </a:ext>
            </a:extLst>
          </xdr:cNvPr>
          <xdr:cNvCxnSpPr>
            <a:stCxn id="5" idx="0"/>
          </xdr:cNvCxnSpPr>
        </xdr:nvCxnSpPr>
        <xdr:spPr>
          <a:xfrm flipV="1">
            <a:off x="4329907" y="10795000"/>
            <a:ext cx="1154906" cy="1222375"/>
          </a:xfrm>
          <a:prstGeom prst="straightConnector1">
            <a:avLst/>
          </a:prstGeom>
          <a:ln w="381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 name="Straight Arrow Connector 7">
            <a:extLst>
              <a:ext uri="{FF2B5EF4-FFF2-40B4-BE49-F238E27FC236}">
                <a16:creationId xmlns:a16="http://schemas.microsoft.com/office/drawing/2014/main" id="{68FCDA34-BCA6-4A6B-8687-9B35B7D7A0BD}"/>
              </a:ext>
            </a:extLst>
          </xdr:cNvPr>
          <xdr:cNvCxnSpPr>
            <a:stCxn id="5" idx="1"/>
          </xdr:cNvCxnSpPr>
        </xdr:nvCxnSpPr>
        <xdr:spPr>
          <a:xfrm flipH="1">
            <a:off x="2508251" y="12164219"/>
            <a:ext cx="1277937" cy="59531"/>
          </a:xfrm>
          <a:prstGeom prst="straightConnector1">
            <a:avLst/>
          </a:prstGeom>
          <a:ln w="381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373046</xdr:colOff>
      <xdr:row>70</xdr:row>
      <xdr:rowOff>174625</xdr:rowOff>
    </xdr:from>
    <xdr:to>
      <xdr:col>7</xdr:col>
      <xdr:colOff>195135</xdr:colOff>
      <xdr:row>85</xdr:row>
      <xdr:rowOff>72756</xdr:rowOff>
    </xdr:to>
    <xdr:grpSp>
      <xdr:nvGrpSpPr>
        <xdr:cNvPr id="25" name="Group 24">
          <a:extLst>
            <a:ext uri="{FF2B5EF4-FFF2-40B4-BE49-F238E27FC236}">
              <a16:creationId xmlns:a16="http://schemas.microsoft.com/office/drawing/2014/main" id="{3D815E14-3AA6-48B3-93C0-BA26A707A99C}"/>
            </a:ext>
          </a:extLst>
        </xdr:cNvPr>
        <xdr:cNvGrpSpPr/>
      </xdr:nvGrpSpPr>
      <xdr:grpSpPr>
        <a:xfrm>
          <a:off x="373046" y="13147675"/>
          <a:ext cx="4692539" cy="2660381"/>
          <a:chOff x="1460500" y="13017500"/>
          <a:chExt cx="4584589" cy="2755631"/>
        </a:xfrm>
      </xdr:grpSpPr>
      <xdr:pic>
        <xdr:nvPicPr>
          <xdr:cNvPr id="13" name="Picture 12">
            <a:extLst>
              <a:ext uri="{FF2B5EF4-FFF2-40B4-BE49-F238E27FC236}">
                <a16:creationId xmlns:a16="http://schemas.microsoft.com/office/drawing/2014/main" id="{0424626A-512F-4EC2-A92F-58460F0C3C60}"/>
              </a:ext>
            </a:extLst>
          </xdr:cNvPr>
          <xdr:cNvPicPr>
            <a:picLocks noChangeAspect="1"/>
          </xdr:cNvPicPr>
        </xdr:nvPicPr>
        <xdr:blipFill>
          <a:blip xmlns:r="http://schemas.openxmlformats.org/officeDocument/2006/relationships" r:embed="rId2"/>
          <a:stretch>
            <a:fillRect/>
          </a:stretch>
        </xdr:blipFill>
        <xdr:spPr>
          <a:xfrm>
            <a:off x="1460500" y="13017500"/>
            <a:ext cx="4584589" cy="2755631"/>
          </a:xfrm>
          <a:prstGeom prst="rect">
            <a:avLst/>
          </a:prstGeom>
          <a:ln>
            <a:noFill/>
          </a:ln>
          <a:effectLst>
            <a:outerShdw blurRad="292100" dist="139700" dir="2700000" algn="tl" rotWithShape="0">
              <a:srgbClr val="333333">
                <a:alpha val="65000"/>
              </a:srgbClr>
            </a:outerShdw>
          </a:effectLst>
        </xdr:spPr>
      </xdr:pic>
      <xdr:sp macro="" textlink="">
        <xdr:nvSpPr>
          <xdr:cNvPr id="14" name="Rectangle 13">
            <a:extLst>
              <a:ext uri="{FF2B5EF4-FFF2-40B4-BE49-F238E27FC236}">
                <a16:creationId xmlns:a16="http://schemas.microsoft.com/office/drawing/2014/main" id="{FD41B45C-E688-41ED-A6DE-9A82336C478E}"/>
              </a:ext>
            </a:extLst>
          </xdr:cNvPr>
          <xdr:cNvSpPr/>
        </xdr:nvSpPr>
        <xdr:spPr>
          <a:xfrm>
            <a:off x="2913063" y="13112749"/>
            <a:ext cx="1936750" cy="619125"/>
          </a:xfrm>
          <a:prstGeom prst="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The</a:t>
            </a:r>
            <a:r>
              <a:rPr lang="en-US" sz="1100" b="1" baseline="0"/>
              <a:t> Adams column has been expanded to show which Products were sold</a:t>
            </a:r>
            <a:endParaRPr lang="en-US" sz="1100" b="1"/>
          </a:p>
        </xdr:txBody>
      </xdr:sp>
      <xdr:cxnSp macro="">
        <xdr:nvCxnSpPr>
          <xdr:cNvPr id="15" name="Straight Arrow Connector 14">
            <a:extLst>
              <a:ext uri="{FF2B5EF4-FFF2-40B4-BE49-F238E27FC236}">
                <a16:creationId xmlns:a16="http://schemas.microsoft.com/office/drawing/2014/main" id="{FF52FD7A-D512-46F3-9A0D-5D8B9A028B14}"/>
              </a:ext>
            </a:extLst>
          </xdr:cNvPr>
          <xdr:cNvCxnSpPr>
            <a:stCxn id="14" idx="2"/>
          </xdr:cNvCxnSpPr>
        </xdr:nvCxnSpPr>
        <xdr:spPr>
          <a:xfrm flipH="1">
            <a:off x="3373438" y="13731874"/>
            <a:ext cx="508000" cy="436564"/>
          </a:xfrm>
          <a:prstGeom prst="straightConnector1">
            <a:avLst/>
          </a:prstGeom>
          <a:ln w="3810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623887</xdr:colOff>
      <xdr:row>129</xdr:row>
      <xdr:rowOff>69850</xdr:rowOff>
    </xdr:from>
    <xdr:to>
      <xdr:col>5</xdr:col>
      <xdr:colOff>700297</xdr:colOff>
      <xdr:row>149</xdr:row>
      <xdr:rowOff>15311</xdr:rowOff>
    </xdr:to>
    <xdr:pic>
      <xdr:nvPicPr>
        <xdr:cNvPr id="10" name="Picture 9">
          <a:extLst>
            <a:ext uri="{FF2B5EF4-FFF2-40B4-BE49-F238E27FC236}">
              <a16:creationId xmlns:a16="http://schemas.microsoft.com/office/drawing/2014/main" id="{EFF9BE2C-00D9-4454-8CDF-D4B9DDB1106D}"/>
            </a:ext>
          </a:extLst>
        </xdr:cNvPr>
        <xdr:cNvPicPr>
          <a:picLocks noChangeAspect="1"/>
        </xdr:cNvPicPr>
      </xdr:nvPicPr>
      <xdr:blipFill>
        <a:blip xmlns:r="http://schemas.openxmlformats.org/officeDocument/2006/relationships" r:embed="rId1"/>
        <a:stretch>
          <a:fillRect/>
        </a:stretch>
      </xdr:blipFill>
      <xdr:spPr>
        <a:xfrm>
          <a:off x="623887" y="24803100"/>
          <a:ext cx="3886410" cy="3755461"/>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307975</xdr:colOff>
      <xdr:row>111</xdr:row>
      <xdr:rowOff>161925</xdr:rowOff>
    </xdr:from>
    <xdr:to>
      <xdr:col>5</xdr:col>
      <xdr:colOff>744587</xdr:colOff>
      <xdr:row>127</xdr:row>
      <xdr:rowOff>122435</xdr:rowOff>
    </xdr:to>
    <xdr:pic>
      <xdr:nvPicPr>
        <xdr:cNvPr id="4" name="Picture 3">
          <a:extLst>
            <a:ext uri="{FF2B5EF4-FFF2-40B4-BE49-F238E27FC236}">
              <a16:creationId xmlns:a16="http://schemas.microsoft.com/office/drawing/2014/main" id="{ACCC4720-62D1-4479-B93D-B04570430861}"/>
            </a:ext>
          </a:extLst>
        </xdr:cNvPr>
        <xdr:cNvPicPr>
          <a:picLocks noChangeAspect="1"/>
        </xdr:cNvPicPr>
      </xdr:nvPicPr>
      <xdr:blipFill>
        <a:blip xmlns:r="http://schemas.openxmlformats.org/officeDocument/2006/relationships" r:embed="rId2"/>
        <a:stretch>
          <a:fillRect/>
        </a:stretch>
      </xdr:blipFill>
      <xdr:spPr>
        <a:xfrm>
          <a:off x="307975" y="21466175"/>
          <a:ext cx="4246612" cy="3008510"/>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317500</xdr:colOff>
      <xdr:row>95</xdr:row>
      <xdr:rowOff>158750</xdr:rowOff>
    </xdr:from>
    <xdr:to>
      <xdr:col>6</xdr:col>
      <xdr:colOff>333264</xdr:colOff>
      <xdr:row>110</xdr:row>
      <xdr:rowOff>62977</xdr:rowOff>
    </xdr:to>
    <xdr:pic>
      <xdr:nvPicPr>
        <xdr:cNvPr id="7" name="Picture 6">
          <a:extLst>
            <a:ext uri="{FF2B5EF4-FFF2-40B4-BE49-F238E27FC236}">
              <a16:creationId xmlns:a16="http://schemas.microsoft.com/office/drawing/2014/main" id="{E4D6316C-A14F-45CF-9F61-63045468FAED}"/>
            </a:ext>
          </a:extLst>
        </xdr:cNvPr>
        <xdr:cNvPicPr>
          <a:picLocks noChangeAspect="1"/>
        </xdr:cNvPicPr>
      </xdr:nvPicPr>
      <xdr:blipFill>
        <a:blip xmlns:r="http://schemas.openxmlformats.org/officeDocument/2006/relationships" r:embed="rId3"/>
        <a:stretch>
          <a:fillRect/>
        </a:stretch>
      </xdr:blipFill>
      <xdr:spPr>
        <a:xfrm>
          <a:off x="317500" y="18415000"/>
          <a:ext cx="4587764" cy="276172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134940</xdr:colOff>
      <xdr:row>31</xdr:row>
      <xdr:rowOff>111125</xdr:rowOff>
    </xdr:from>
    <xdr:to>
      <xdr:col>7</xdr:col>
      <xdr:colOff>429023</xdr:colOff>
      <xdr:row>45</xdr:row>
      <xdr:rowOff>187563</xdr:rowOff>
    </xdr:to>
    <xdr:grpSp>
      <xdr:nvGrpSpPr>
        <xdr:cNvPr id="9" name="Group 8">
          <a:extLst>
            <a:ext uri="{FF2B5EF4-FFF2-40B4-BE49-F238E27FC236}">
              <a16:creationId xmlns:a16="http://schemas.microsoft.com/office/drawing/2014/main" id="{21C13CA4-6B2F-4EDB-9643-874CD3AEE6C8}"/>
            </a:ext>
          </a:extLst>
        </xdr:cNvPr>
        <xdr:cNvGrpSpPr/>
      </xdr:nvGrpSpPr>
      <xdr:grpSpPr>
        <a:xfrm>
          <a:off x="134940" y="5902325"/>
          <a:ext cx="4650183" cy="2646918"/>
          <a:chOff x="134940" y="6080125"/>
          <a:chExt cx="4572396" cy="2743438"/>
        </a:xfrm>
      </xdr:grpSpPr>
      <xdr:pic>
        <xdr:nvPicPr>
          <xdr:cNvPr id="4" name="Picture 3">
            <a:extLst>
              <a:ext uri="{FF2B5EF4-FFF2-40B4-BE49-F238E27FC236}">
                <a16:creationId xmlns:a16="http://schemas.microsoft.com/office/drawing/2014/main" id="{F06360A2-792A-42F7-A4D2-4F66547244CD}"/>
              </a:ext>
            </a:extLst>
          </xdr:cNvPr>
          <xdr:cNvPicPr>
            <a:picLocks noChangeAspect="1"/>
          </xdr:cNvPicPr>
        </xdr:nvPicPr>
        <xdr:blipFill>
          <a:blip xmlns:r="http://schemas.openxmlformats.org/officeDocument/2006/relationships" r:embed="rId1"/>
          <a:stretch>
            <a:fillRect/>
          </a:stretch>
        </xdr:blipFill>
        <xdr:spPr>
          <a:xfrm>
            <a:off x="134940" y="6080125"/>
            <a:ext cx="4572396" cy="2743438"/>
          </a:xfrm>
          <a:prstGeom prst="rect">
            <a:avLst/>
          </a:prstGeom>
          <a:ln>
            <a:noFill/>
          </a:ln>
          <a:effectLst>
            <a:outerShdw blurRad="292100" dist="139700" dir="2700000" algn="tl" rotWithShape="0">
              <a:srgbClr val="333333">
                <a:alpha val="65000"/>
              </a:srgbClr>
            </a:outerShdw>
          </a:effectLst>
        </xdr:spPr>
      </xdr:pic>
      <xdr:sp macro="" textlink="">
        <xdr:nvSpPr>
          <xdr:cNvPr id="5" name="Callout: Line 4">
            <a:extLst>
              <a:ext uri="{FF2B5EF4-FFF2-40B4-BE49-F238E27FC236}">
                <a16:creationId xmlns:a16="http://schemas.microsoft.com/office/drawing/2014/main" id="{0503A9C5-17AF-44E7-8D80-6B98F025A74C}"/>
              </a:ext>
            </a:extLst>
          </xdr:cNvPr>
          <xdr:cNvSpPr/>
        </xdr:nvSpPr>
        <xdr:spPr>
          <a:xfrm>
            <a:off x="2952750" y="6254750"/>
            <a:ext cx="1198563" cy="357188"/>
          </a:xfrm>
          <a:prstGeom prst="borderCallout1">
            <a:avLst>
              <a:gd name="adj1" fmla="val 105417"/>
              <a:gd name="adj2" fmla="val 50607"/>
              <a:gd name="adj3" fmla="val 199166"/>
              <a:gd name="adj4" fmla="val 45111"/>
            </a:avLst>
          </a:prstGeom>
          <a:solidFill>
            <a:srgbClr val="7030A0"/>
          </a:solidFill>
          <a:ln w="3810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Trendline</a:t>
            </a:r>
          </a:p>
        </xdr:txBody>
      </xdr:sp>
    </xdr:grpSp>
    <xdr:clientData/>
  </xdr:twoCellAnchor>
  <xdr:twoCellAnchor>
    <xdr:from>
      <xdr:col>0</xdr:col>
      <xdr:colOff>126999</xdr:colOff>
      <xdr:row>47</xdr:row>
      <xdr:rowOff>142875</xdr:rowOff>
    </xdr:from>
    <xdr:to>
      <xdr:col>7</xdr:col>
      <xdr:colOff>421082</xdr:colOff>
      <xdr:row>62</xdr:row>
      <xdr:rowOff>28813</xdr:rowOff>
    </xdr:to>
    <xdr:grpSp>
      <xdr:nvGrpSpPr>
        <xdr:cNvPr id="10" name="Group 9">
          <a:extLst>
            <a:ext uri="{FF2B5EF4-FFF2-40B4-BE49-F238E27FC236}">
              <a16:creationId xmlns:a16="http://schemas.microsoft.com/office/drawing/2014/main" id="{939FDF03-A41F-4BA6-B721-ED984477F7F8}"/>
            </a:ext>
          </a:extLst>
        </xdr:cNvPr>
        <xdr:cNvGrpSpPr/>
      </xdr:nvGrpSpPr>
      <xdr:grpSpPr>
        <a:xfrm>
          <a:off x="126999" y="8880475"/>
          <a:ext cx="4650183" cy="2648188"/>
          <a:chOff x="142875" y="9159875"/>
          <a:chExt cx="4572396" cy="2743438"/>
        </a:xfrm>
      </xdr:grpSpPr>
      <xdr:pic>
        <xdr:nvPicPr>
          <xdr:cNvPr id="6" name="Picture 5">
            <a:extLst>
              <a:ext uri="{FF2B5EF4-FFF2-40B4-BE49-F238E27FC236}">
                <a16:creationId xmlns:a16="http://schemas.microsoft.com/office/drawing/2014/main" id="{A0680EDD-60D1-4C97-BC43-C4CC0D3B1639}"/>
              </a:ext>
            </a:extLst>
          </xdr:cNvPr>
          <xdr:cNvPicPr>
            <a:picLocks noChangeAspect="1"/>
          </xdr:cNvPicPr>
        </xdr:nvPicPr>
        <xdr:blipFill>
          <a:blip xmlns:r="http://schemas.openxmlformats.org/officeDocument/2006/relationships" r:embed="rId2"/>
          <a:stretch>
            <a:fillRect/>
          </a:stretch>
        </xdr:blipFill>
        <xdr:spPr>
          <a:xfrm>
            <a:off x="142875" y="9159875"/>
            <a:ext cx="4572396" cy="2743438"/>
          </a:xfrm>
          <a:prstGeom prst="rect">
            <a:avLst/>
          </a:prstGeom>
          <a:ln>
            <a:noFill/>
          </a:ln>
          <a:effectLst>
            <a:outerShdw blurRad="292100" dist="139700" dir="2700000" algn="tl" rotWithShape="0">
              <a:srgbClr val="333333">
                <a:alpha val="65000"/>
              </a:srgbClr>
            </a:outerShdw>
          </a:effectLst>
        </xdr:spPr>
      </xdr:pic>
      <xdr:sp macro="" textlink="">
        <xdr:nvSpPr>
          <xdr:cNvPr id="7" name="Callout: Line 6">
            <a:extLst>
              <a:ext uri="{FF2B5EF4-FFF2-40B4-BE49-F238E27FC236}">
                <a16:creationId xmlns:a16="http://schemas.microsoft.com/office/drawing/2014/main" id="{D17273CE-F8FE-41F9-B7D3-CD9344915E78}"/>
              </a:ext>
            </a:extLst>
          </xdr:cNvPr>
          <xdr:cNvSpPr/>
        </xdr:nvSpPr>
        <xdr:spPr>
          <a:xfrm>
            <a:off x="3270251" y="9247191"/>
            <a:ext cx="1079500" cy="357188"/>
          </a:xfrm>
          <a:prstGeom prst="borderCallout1">
            <a:avLst>
              <a:gd name="adj1" fmla="val 105417"/>
              <a:gd name="adj2" fmla="val 50607"/>
              <a:gd name="adj3" fmla="val 216944"/>
              <a:gd name="adj4" fmla="val 99557"/>
            </a:avLst>
          </a:prstGeom>
          <a:solidFill>
            <a:srgbClr val="7030A0"/>
          </a:solidFill>
          <a:ln w="3810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Second</a:t>
            </a:r>
            <a:r>
              <a:rPr lang="en-US" sz="1200" b="1" baseline="0"/>
              <a:t> Axis</a:t>
            </a:r>
            <a:endParaRPr lang="en-US" sz="1200" b="1"/>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577850</xdr:colOff>
      <xdr:row>16</xdr:row>
      <xdr:rowOff>31750</xdr:rowOff>
    </xdr:from>
    <xdr:to>
      <xdr:col>5</xdr:col>
      <xdr:colOff>127000</xdr:colOff>
      <xdr:row>17</xdr:row>
      <xdr:rowOff>15876</xdr:rowOff>
    </xdr:to>
    <xdr:cxnSp macro="">
      <xdr:nvCxnSpPr>
        <xdr:cNvPr id="2" name="Straight Arrow Connector 1">
          <a:extLst>
            <a:ext uri="{FF2B5EF4-FFF2-40B4-BE49-F238E27FC236}">
              <a16:creationId xmlns:a16="http://schemas.microsoft.com/office/drawing/2014/main" id="{11AA353C-7DC0-418C-B31B-505ED8D293A0}"/>
            </a:ext>
          </a:extLst>
        </xdr:cNvPr>
        <xdr:cNvCxnSpPr/>
      </xdr:nvCxnSpPr>
      <xdr:spPr>
        <a:xfrm flipH="1">
          <a:off x="2498725" y="4595813"/>
          <a:ext cx="160338" cy="17462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71426</xdr:colOff>
      <xdr:row>25</xdr:row>
      <xdr:rowOff>95250</xdr:rowOff>
    </xdr:from>
    <xdr:to>
      <xdr:col>9</xdr:col>
      <xdr:colOff>552450</xdr:colOff>
      <xdr:row>25</xdr:row>
      <xdr:rowOff>95250</xdr:rowOff>
    </xdr:to>
    <xdr:cxnSp macro="">
      <xdr:nvCxnSpPr>
        <xdr:cNvPr id="7" name="Straight Arrow Connector 6">
          <a:extLst>
            <a:ext uri="{FF2B5EF4-FFF2-40B4-BE49-F238E27FC236}">
              <a16:creationId xmlns:a16="http://schemas.microsoft.com/office/drawing/2014/main" id="{AB8A5B44-9359-4D2B-9401-CB6037552F51}"/>
            </a:ext>
          </a:extLst>
        </xdr:cNvPr>
        <xdr:cNvCxnSpPr/>
      </xdr:nvCxnSpPr>
      <xdr:spPr>
        <a:xfrm flipH="1">
          <a:off x="5033951" y="6791325"/>
          <a:ext cx="481024"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579437</xdr:colOff>
      <xdr:row>16</xdr:row>
      <xdr:rowOff>25400</xdr:rowOff>
    </xdr:from>
    <xdr:to>
      <xdr:col>6</xdr:col>
      <xdr:colOff>128588</xdr:colOff>
      <xdr:row>17</xdr:row>
      <xdr:rowOff>9526</xdr:rowOff>
    </xdr:to>
    <xdr:cxnSp macro="">
      <xdr:nvCxnSpPr>
        <xdr:cNvPr id="9" name="Straight Arrow Connector 8">
          <a:extLst>
            <a:ext uri="{FF2B5EF4-FFF2-40B4-BE49-F238E27FC236}">
              <a16:creationId xmlns:a16="http://schemas.microsoft.com/office/drawing/2014/main" id="{3D866B1A-A894-4361-B305-63F4A31CDCAD}"/>
            </a:ext>
          </a:extLst>
        </xdr:cNvPr>
        <xdr:cNvCxnSpPr/>
      </xdr:nvCxnSpPr>
      <xdr:spPr>
        <a:xfrm flipH="1">
          <a:off x="3111500" y="4589463"/>
          <a:ext cx="160338" cy="17462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573087</xdr:colOff>
      <xdr:row>16</xdr:row>
      <xdr:rowOff>34925</xdr:rowOff>
    </xdr:from>
    <xdr:to>
      <xdr:col>7</xdr:col>
      <xdr:colOff>122237</xdr:colOff>
      <xdr:row>17</xdr:row>
      <xdr:rowOff>19051</xdr:rowOff>
    </xdr:to>
    <xdr:cxnSp macro="">
      <xdr:nvCxnSpPr>
        <xdr:cNvPr id="10" name="Straight Arrow Connector 9">
          <a:extLst>
            <a:ext uri="{FF2B5EF4-FFF2-40B4-BE49-F238E27FC236}">
              <a16:creationId xmlns:a16="http://schemas.microsoft.com/office/drawing/2014/main" id="{2B8955E4-04E7-458B-A646-02385EA8D205}"/>
            </a:ext>
          </a:extLst>
        </xdr:cNvPr>
        <xdr:cNvCxnSpPr/>
      </xdr:nvCxnSpPr>
      <xdr:spPr>
        <a:xfrm flipH="1">
          <a:off x="3716337" y="4598988"/>
          <a:ext cx="160338" cy="174626"/>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19050</xdr:colOff>
      <xdr:row>27</xdr:row>
      <xdr:rowOff>38100</xdr:rowOff>
    </xdr:from>
    <xdr:to>
      <xdr:col>7</xdr:col>
      <xdr:colOff>553885</xdr:colOff>
      <xdr:row>32</xdr:row>
      <xdr:rowOff>190362</xdr:rowOff>
    </xdr:to>
    <xdr:pic>
      <xdr:nvPicPr>
        <xdr:cNvPr id="2" name="Picture 1">
          <a:extLst>
            <a:ext uri="{FF2B5EF4-FFF2-40B4-BE49-F238E27FC236}">
              <a16:creationId xmlns:a16="http://schemas.microsoft.com/office/drawing/2014/main" id="{6E625FA9-7DE0-4887-88DB-F5BF8A409B39}"/>
            </a:ext>
          </a:extLst>
        </xdr:cNvPr>
        <xdr:cNvPicPr>
          <a:picLocks noChangeAspect="1"/>
        </xdr:cNvPicPr>
      </xdr:nvPicPr>
      <xdr:blipFill>
        <a:blip xmlns:r="http://schemas.openxmlformats.org/officeDocument/2006/relationships" r:embed="rId1"/>
        <a:stretch>
          <a:fillRect/>
        </a:stretch>
      </xdr:blipFill>
      <xdr:spPr>
        <a:xfrm>
          <a:off x="533400" y="7343775"/>
          <a:ext cx="3763810" cy="1104762"/>
        </a:xfrm>
        <a:prstGeom prst="rect">
          <a:avLst/>
        </a:prstGeom>
      </xdr:spPr>
    </xdr:pic>
    <xdr:clientData/>
  </xdr:twoCellAnchor>
  <xdr:twoCellAnchor editAs="oneCell">
    <xdr:from>
      <xdr:col>2</xdr:col>
      <xdr:colOff>38100</xdr:colOff>
      <xdr:row>10</xdr:row>
      <xdr:rowOff>28575</xdr:rowOff>
    </xdr:from>
    <xdr:to>
      <xdr:col>7</xdr:col>
      <xdr:colOff>85315</xdr:colOff>
      <xdr:row>15</xdr:row>
      <xdr:rowOff>180837</xdr:rowOff>
    </xdr:to>
    <xdr:pic>
      <xdr:nvPicPr>
        <xdr:cNvPr id="3" name="Picture 2">
          <a:extLst>
            <a:ext uri="{FF2B5EF4-FFF2-40B4-BE49-F238E27FC236}">
              <a16:creationId xmlns:a16="http://schemas.microsoft.com/office/drawing/2014/main" id="{E1CD7C7B-713D-4B5A-9180-8D6798A097B4}"/>
            </a:ext>
          </a:extLst>
        </xdr:cNvPr>
        <xdr:cNvPicPr>
          <a:picLocks noChangeAspect="1"/>
        </xdr:cNvPicPr>
      </xdr:nvPicPr>
      <xdr:blipFill>
        <a:blip xmlns:r="http://schemas.openxmlformats.org/officeDocument/2006/relationships" r:embed="rId2"/>
        <a:stretch>
          <a:fillRect/>
        </a:stretch>
      </xdr:blipFill>
      <xdr:spPr>
        <a:xfrm>
          <a:off x="552450" y="3457575"/>
          <a:ext cx="3276190" cy="1104762"/>
        </a:xfrm>
        <a:prstGeom prst="rect">
          <a:avLst/>
        </a:prstGeom>
      </xdr:spPr>
    </xdr:pic>
    <xdr:clientData/>
  </xdr:twoCellAnchor>
  <xdr:twoCellAnchor editAs="oneCell">
    <xdr:from>
      <xdr:col>2</xdr:col>
      <xdr:colOff>47626</xdr:colOff>
      <xdr:row>43</xdr:row>
      <xdr:rowOff>66675</xdr:rowOff>
    </xdr:from>
    <xdr:to>
      <xdr:col>8</xdr:col>
      <xdr:colOff>361432</xdr:colOff>
      <xdr:row>49</xdr:row>
      <xdr:rowOff>43675</xdr:rowOff>
    </xdr:to>
    <xdr:pic>
      <xdr:nvPicPr>
        <xdr:cNvPr id="4" name="Picture 3">
          <a:extLst>
            <a:ext uri="{FF2B5EF4-FFF2-40B4-BE49-F238E27FC236}">
              <a16:creationId xmlns:a16="http://schemas.microsoft.com/office/drawing/2014/main" id="{EDCB3C1B-030B-4B0A-96BC-06D5E93A4C32}"/>
            </a:ext>
          </a:extLst>
        </xdr:cNvPr>
        <xdr:cNvPicPr>
          <a:picLocks noChangeAspect="1"/>
        </xdr:cNvPicPr>
      </xdr:nvPicPr>
      <xdr:blipFill>
        <a:blip xmlns:r="http://schemas.openxmlformats.org/officeDocument/2006/relationships" r:embed="rId3"/>
        <a:stretch>
          <a:fillRect/>
        </a:stretch>
      </xdr:blipFill>
      <xdr:spPr>
        <a:xfrm>
          <a:off x="561976" y="11058525"/>
          <a:ext cx="4152381" cy="112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957.087583217595" createdVersion="6" refreshedVersion="6" minRefreshableVersion="3" recordCount="100" xr:uid="{AC4194A4-9A9E-40C8-A09B-E0636E692D30}">
  <cacheSource type="worksheet">
    <worksheetSource ref="A19:F119" sheet="Review Pivot"/>
  </cacheSource>
  <cacheFields count="7">
    <cacheField name="Date" numFmtId="14">
      <sharedItems containsSemiMixedTypes="0" containsNonDate="0" containsDate="1" containsString="0" minDate="2018-01-02T00:00:00" maxDate="2019-12-29T00:00:00" count="145">
        <d v="2018-01-15T00:00:00"/>
        <d v="2018-01-17T00:00:00"/>
        <d v="2018-01-30T00:00:00"/>
        <d v="2018-02-05T00:00:00"/>
        <d v="2018-02-20T00:00:00"/>
        <d v="2018-03-09T00:00:00"/>
        <d v="2018-03-11T00:00:00"/>
        <d v="2018-03-13T00:00:00"/>
        <d v="2018-03-22T00:00:00"/>
        <d v="2018-03-23T00:00:00"/>
        <d v="2018-03-29T00:00:00"/>
        <d v="2018-03-30T00:00:00"/>
        <d v="2018-04-06T00:00:00"/>
        <d v="2018-04-10T00:00:00"/>
        <d v="2018-04-16T00:00:00"/>
        <d v="2018-04-29T00:00:00"/>
        <d v="2018-05-02T00:00:00"/>
        <d v="2018-05-15T00:00:00"/>
        <d v="2018-06-04T00:00:00"/>
        <d v="2018-07-11T00:00:00"/>
        <d v="2018-07-15T00:00:00"/>
        <d v="2018-07-16T00:00:00"/>
        <d v="2018-07-23T00:00:00"/>
        <d v="2018-08-05T00:00:00"/>
        <d v="2018-08-17T00:00:00"/>
        <d v="2018-08-19T00:00:00"/>
        <d v="2018-08-23T00:00:00"/>
        <d v="2018-08-25T00:00:00"/>
        <d v="2018-09-01T00:00:00"/>
        <d v="2018-09-19T00:00:00"/>
        <d v="2018-10-03T00:00:00"/>
        <d v="2018-10-07T00:00:00"/>
        <d v="2018-10-23T00:00:00"/>
        <d v="2018-10-28T00:00:00"/>
        <d v="2018-11-09T00:00:00"/>
        <d v="2018-11-10T00:00:00"/>
        <d v="2018-11-12T00:00:00"/>
        <d v="2018-11-16T00:00:00"/>
        <d v="2018-11-18T00:00:00"/>
        <d v="2018-11-22T00:00:00"/>
        <d v="2018-11-24T00:00:00"/>
        <d v="2018-12-14T00:00:00"/>
        <d v="2018-12-23T00:00:00"/>
        <d v="2018-12-24T00:00:00"/>
        <d v="2018-12-27T00:00:00"/>
        <d v="2018-12-28T00:00:00"/>
        <d v="2019-01-02T00:00:00"/>
        <d v="2019-01-06T00:00:00"/>
        <d v="2019-01-24T00:00:00"/>
        <d v="2019-01-29T00:00:00"/>
        <d v="2019-01-31T00:00:00"/>
        <d v="2019-02-05T00:00:00"/>
        <d v="2019-02-21T00:00:00"/>
        <d v="2019-02-22T00:00:00"/>
        <d v="2019-03-01T00:00:00"/>
        <d v="2019-03-13T00:00:00"/>
        <d v="2019-03-20T00:00:00"/>
        <d v="2019-04-07T00:00:00"/>
        <d v="2019-04-18T00:00:00"/>
        <d v="2019-04-22T00:00:00"/>
        <d v="2019-04-25T00:00:00"/>
        <d v="2019-04-26T00:00:00"/>
        <d v="2019-05-05T00:00:00"/>
        <d v="2019-05-25T00:00:00"/>
        <d v="2019-06-05T00:00:00"/>
        <d v="2019-06-12T00:00:00"/>
        <d v="2019-07-21T00:00:00"/>
        <d v="2019-08-01T00:00:00"/>
        <d v="2019-09-02T00:00:00"/>
        <d v="2019-09-06T00:00:00"/>
        <d v="2019-09-08T00:00:00"/>
        <d v="2019-09-09T00:00:00"/>
        <d v="2019-09-15T00:00:00"/>
        <d v="2019-09-28T00:00:00"/>
        <d v="2019-09-29T00:00:00"/>
        <d v="2019-10-09T00:00:00"/>
        <d v="2019-10-10T00:00:00"/>
        <d v="2019-10-11T00:00:00"/>
        <d v="2019-10-23T00:00:00"/>
        <d v="2019-11-07T00:00:00"/>
        <d v="2019-11-10T00:00:00"/>
        <d v="2019-11-11T00:00:00"/>
        <d v="2019-11-12T00:00:00"/>
        <d v="2019-11-23T00:00:00"/>
        <d v="2019-11-25T00:00:00"/>
        <d v="2019-11-28T00:00:00"/>
        <d v="2019-12-17T00:00:00"/>
        <d v="2019-12-19T00:00:00"/>
        <d v="2019-12-22T00:00:00"/>
        <d v="2019-12-23T00:00:00"/>
        <d v="2019-12-27T00:00:00"/>
        <d v="2019-12-28T00:00:00"/>
        <d v="2018-01-14T00:00:00" u="1"/>
        <d v="2018-03-31T00:00:00" u="1"/>
        <d v="2018-01-10T00:00:00" u="1"/>
        <d v="2018-01-06T00:00:00" u="1"/>
        <d v="2018-01-02T00:00:00" u="1"/>
        <d v="2018-03-15T00:00:00" u="1"/>
        <d v="2018-02-26T00:00:00" u="1"/>
        <d v="2018-03-07T00:00:00" u="1"/>
        <d v="2018-02-22T00:00:00" u="1"/>
        <d v="2018-03-03T00:00:00" u="1"/>
        <d v="2018-02-18T00:00:00" u="1"/>
        <d v="2018-02-14T00:00:00" u="1"/>
        <d v="2018-01-29T00:00:00" u="1"/>
        <d v="2018-02-06T00:00:00" u="1"/>
        <d v="2018-01-21T00:00:00" u="1"/>
        <d v="2018-02-02T00:00:00" u="1"/>
        <d v="2018-01-13T00:00:00" u="1"/>
        <d v="2018-01-09T00:00:00" u="1"/>
        <d v="2018-03-26T00:00:00" u="1"/>
        <d v="2018-03-14T00:00:00" u="1"/>
        <d v="2018-02-25T00:00:00" u="1"/>
        <d v="2018-02-21T00:00:00" u="1"/>
        <d v="2018-02-17T00:00:00" u="1"/>
        <d v="2018-02-13T00:00:00" u="1"/>
        <d v="2018-01-28T00:00:00" u="1"/>
        <d v="2018-02-01T00:00:00" u="1"/>
        <d v="2018-01-16T00:00:00" u="1"/>
        <d v="2018-01-12T00:00:00" u="1"/>
        <d v="2018-01-08T00:00:00" u="1"/>
        <d v="2018-03-25T00:00:00" u="1"/>
        <d v="2018-01-04T00:00:00" u="1"/>
        <d v="2018-03-17T00:00:00" u="1"/>
        <d v="2018-03-05T00:00:00" u="1"/>
        <d v="2018-03-01T00:00:00" u="1"/>
        <d v="2018-02-16T00:00:00" u="1"/>
        <d v="2018-01-31T00:00:00" u="1"/>
        <d v="2018-02-12T00:00:00" u="1"/>
        <d v="2018-02-08T00:00:00" u="1"/>
        <d v="2018-01-23T00:00:00" u="1"/>
        <d v="2018-02-04T00:00:00" u="1"/>
        <d v="2018-01-19T00:00:00" u="1"/>
        <d v="2018-01-11T00:00:00" u="1"/>
        <d v="2018-03-20T00:00:00" u="1"/>
        <d v="2018-03-12T00:00:00" u="1"/>
        <d v="2018-02-27T00:00:00" u="1"/>
        <d v="2018-03-08T00:00:00" u="1"/>
        <d v="2018-02-23T00:00:00" u="1"/>
        <d v="2018-02-19T00:00:00" u="1"/>
        <d v="2018-02-15T00:00:00" u="1"/>
        <d v="2018-01-26T00:00:00" u="1"/>
        <d v="2018-02-07T00:00:00" u="1"/>
        <d v="2018-01-22T00:00:00" u="1"/>
        <d v="2018-02-03T00:00:00" u="1"/>
      </sharedItems>
      <fieldGroup par="6"/>
    </cacheField>
    <cacheField name="Salesperson" numFmtId="0">
      <sharedItems/>
    </cacheField>
    <cacheField name="Product" numFmtId="0">
      <sharedItems count="11">
        <s v="Cupcake"/>
        <s v="Apple"/>
        <s v="Croissant"/>
        <s v="Bread"/>
        <s v="Strawberries"/>
        <s v="Ham"/>
        <s v="Cake"/>
        <s v="Cole Slaw"/>
        <s v="Swiss Cheese"/>
        <s v="Orange"/>
        <s v="Salami"/>
      </sharedItems>
    </cacheField>
    <cacheField name="Category" numFmtId="0">
      <sharedItems/>
    </cacheField>
    <cacheField name="Weight" numFmtId="170">
      <sharedItems containsSemiMixedTypes="0" containsString="0" containsNumber="1" minValue="2.2000000000000002" maxValue="32.799999999999997"/>
    </cacheField>
    <cacheField name="Revenue" numFmtId="4">
      <sharedItems containsSemiMixedTypes="0" containsString="0" containsNumber="1" minValue="72.25" maxValue="2083.77"/>
    </cacheField>
    <cacheField name="Date2" numFmtId="0" databaseField="0">
      <fieldGroup base="0">
        <discretePr count="145">
          <x v="57"/>
          <x v="58"/>
          <x v="41"/>
          <x v="15"/>
          <x v="1"/>
          <x v="59"/>
          <x v="60"/>
          <x v="27"/>
          <x v="18"/>
          <x v="51"/>
          <x v="38"/>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36"/>
          <x v="13"/>
          <x v="9"/>
          <x v="56"/>
          <x v="56"/>
          <x v="7"/>
          <x v="34"/>
          <x v="30"/>
          <x v="2"/>
          <x v="3"/>
          <x v="43"/>
          <x v="37"/>
          <x v="49"/>
          <x v="52"/>
          <x v="5"/>
          <x v="4"/>
          <x v="8"/>
          <x v="39"/>
          <x v="35"/>
          <x v="0"/>
          <x v="33"/>
          <x v="44"/>
          <x v="46"/>
          <x v="29"/>
          <x v="19"/>
          <x v="32"/>
          <x v="16"/>
          <x v="22"/>
          <x v="56"/>
          <x v="14"/>
          <x v="56"/>
          <x v="55"/>
          <x v="10"/>
          <x v="45"/>
          <x v="31"/>
          <x v="12"/>
          <x v="6"/>
          <x v="20"/>
          <x v="47"/>
          <x v="21"/>
          <x v="17"/>
          <x v="24"/>
          <x v="48"/>
          <x v="54"/>
          <x v="40"/>
          <x v="42"/>
          <x v="25"/>
          <x v="11"/>
          <x v="53"/>
          <x v="28"/>
          <x v="23"/>
          <x v="26"/>
          <x v="50"/>
        </discretePr>
        <groupItems count="142">
          <d v="2018-03-14T00:00:00"/>
          <d v="2018-02-20T00:00:00"/>
          <d v="2018-02-22T00:00:00"/>
          <d v="2018-03-03T00:00:00"/>
          <d v="2018-02-02T00:00:00"/>
          <d v="2018-01-21T00:00:00"/>
          <d v="2018-02-12T00:00:00"/>
          <d v="2018-03-15T00:00:00"/>
          <d v="2018-01-13T00:00:00"/>
          <d v="2018-01-10T00:00:00"/>
          <d v="2018-03-05T00:00:00"/>
          <d v="2018-02-19T00:00:00"/>
          <d v="2018-01-31T00:00:00"/>
          <d v="2018-03-31T00:00:00"/>
          <d v="2018-03-25T00:00:00"/>
          <d v="2018-02-05T00:00:00"/>
          <d v="2018-01-16T00:00:00"/>
          <d v="2018-01-19T00:00:00"/>
          <d v="2018-03-22T00:00:00"/>
          <d v="2018-01-28T00:00:00"/>
          <d v="2018-02-08T00:00:00"/>
          <d v="2018-02-04T00:00:00"/>
          <d v="2018-01-12T00:00:00"/>
          <d v="2018-02-07T00:00:00"/>
          <d v="2018-01-11T00:00:00"/>
          <d v="2018-02-23T00:00:00"/>
          <d v="2018-01-22T00:00:00"/>
          <d v="2018-03-13T00:00:00"/>
          <d v="2018-01-26T00:00:00"/>
          <d v="2018-02-13T00:00:00"/>
          <d v="2018-03-07T00:00:00"/>
          <d v="2018-02-16T00:00:00"/>
          <d v="2018-02-01T00:00:00"/>
          <d v="2018-02-25T00:00:00"/>
          <d v="2018-02-26T00:00:00"/>
          <d v="2018-03-26T00:00:00"/>
          <d v="2018-01-14T00:00:00"/>
          <d v="2018-02-14T00:00:00"/>
          <d v="2018-03-29T00:00:00"/>
          <d v="2018-01-09T00:00:00"/>
          <d v="2018-02-27T00:00:00"/>
          <d v="2018-01-30T00:00:00"/>
          <d v="2018-03-08T00:00:00"/>
          <d v="2018-02-18T00:00:00"/>
          <d v="2018-02-21T00:00:00"/>
          <d v="2018-03-01T00:00:00"/>
          <d v="2018-02-17T00:00:00"/>
          <d v="2018-01-23T00:00:00"/>
          <d v="2018-03-20T00:00:00"/>
          <d v="2018-01-29T00:00:00"/>
          <d v="2018-02-03T00:00:00"/>
          <d v="2018-03-23T00:00:00"/>
          <d v="2018-02-06T00:00:00"/>
          <d v="2018-02-15T00:00:00"/>
          <d v="2018-03-12T00:00:00"/>
          <d v="2018-03-17T00:00:00"/>
          <s v="Group1"/>
          <d v="2018-01-15T00:00:00"/>
          <d v="2018-01-17T00:00:00"/>
          <d v="2018-03-09T00:00:00"/>
          <d v="2018-03-11T00:00:00"/>
          <d v="2018-03-30T00:00:00"/>
          <d v="2018-04-06T00:00:00"/>
          <d v="2018-04-10T00:00:00"/>
          <d v="2018-04-16T00:00:00"/>
          <d v="2018-04-29T00:00:00"/>
          <d v="2018-05-02T00:00:00"/>
          <d v="2018-05-15T00:00:00"/>
          <d v="2018-06-04T00:00:00"/>
          <d v="2018-07-11T00:00:00"/>
          <d v="2018-07-15T00:00:00"/>
          <d v="2018-07-16T00:00:00"/>
          <d v="2018-07-23T00:00:00"/>
          <d v="2018-08-05T00:00:00"/>
          <d v="2018-08-17T00:00:00"/>
          <d v="2018-08-19T00:00:00"/>
          <d v="2018-08-23T00:00:00"/>
          <d v="2018-08-25T00:00:00"/>
          <d v="2018-09-01T00:00:00"/>
          <d v="2018-09-19T00:00:00"/>
          <d v="2018-10-03T00:00:00"/>
          <d v="2018-10-07T00:00:00"/>
          <d v="2018-10-23T00:00:00"/>
          <d v="2018-10-28T00:00:00"/>
          <d v="2018-11-09T00:00:00"/>
          <d v="2018-11-10T00:00:00"/>
          <d v="2018-11-12T00:00:00"/>
          <d v="2018-11-16T00:00:00"/>
          <d v="2018-11-18T00:00:00"/>
          <d v="2018-11-22T00:00:00"/>
          <d v="2018-11-24T00:00:00"/>
          <d v="2018-12-14T00:00:00"/>
          <d v="2018-12-23T00:00:00"/>
          <d v="2018-12-24T00:00:00"/>
          <d v="2018-12-27T00:00:00"/>
          <d v="2018-12-28T00:00:00"/>
          <d v="2019-01-02T00:00:00"/>
          <d v="2019-01-06T00:00:00"/>
          <d v="2019-01-24T00:00:00"/>
          <d v="2019-01-29T00:00:00"/>
          <d v="2019-01-31T00:00:00"/>
          <d v="2019-02-05T00:00:00"/>
          <d v="2019-02-21T00:00:00"/>
          <d v="2019-02-22T00:00:00"/>
          <d v="2019-03-01T00:00:00"/>
          <d v="2019-03-13T00:00:00"/>
          <d v="2019-03-20T00:00:00"/>
          <d v="2019-04-07T00:00:00"/>
          <d v="2019-04-18T00:00:00"/>
          <d v="2019-04-22T00:00:00"/>
          <d v="2019-04-25T00:00:00"/>
          <d v="2019-04-26T00:00:00"/>
          <d v="2019-05-05T00:00:00"/>
          <d v="2019-05-25T00:00:00"/>
          <d v="2019-06-05T00:00:00"/>
          <d v="2019-06-12T00:00:00"/>
          <d v="2019-07-21T00:00:00"/>
          <d v="2019-08-01T00:00:00"/>
          <d v="2019-09-02T00:00:00"/>
          <d v="2019-09-06T00:00:00"/>
          <d v="2019-09-08T00:00:00"/>
          <d v="2019-09-09T00:00:00"/>
          <d v="2019-09-15T00:00:00"/>
          <d v="2019-09-28T00:00:00"/>
          <d v="2019-09-29T00:00:00"/>
          <d v="2019-10-09T00:00:00"/>
          <d v="2019-10-10T00:00:00"/>
          <d v="2019-10-11T00:00:00"/>
          <d v="2019-10-23T00:00:00"/>
          <d v="2019-11-07T00:00:00"/>
          <d v="2019-11-10T00:00:00"/>
          <d v="2019-11-11T00:00:00"/>
          <d v="2019-11-12T00:00:00"/>
          <d v="2019-11-23T00:00:00"/>
          <d v="2019-11-25T00:00:00"/>
          <d v="2019-11-28T00:00:00"/>
          <d v="2019-12-17T00:00:00"/>
          <d v="2019-12-19T00:00:00"/>
          <d v="2019-12-22T00:00:00"/>
          <d v="2019-12-23T00:00:00"/>
          <d v="2019-12-27T00:00:00"/>
          <d v="2019-12-28T00:00:00"/>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x v="0"/>
    <s v="Barnes"/>
    <x v="0"/>
    <s v="Bakery"/>
    <n v="5"/>
    <n v="1790.03"/>
  </r>
  <r>
    <x v="0"/>
    <s v="Baker"/>
    <x v="1"/>
    <s v="Fruit"/>
    <n v="8.3000000000000007"/>
    <n v="310.61"/>
  </r>
  <r>
    <x v="1"/>
    <s v="Baker"/>
    <x v="2"/>
    <s v="Bakery"/>
    <n v="3.9"/>
    <n v="1304.3699999999999"/>
  </r>
  <r>
    <x v="2"/>
    <s v="Carter"/>
    <x v="3"/>
    <s v="Bakery"/>
    <n v="10.1"/>
    <n v="666.41"/>
  </r>
  <r>
    <x v="2"/>
    <s v="Baker"/>
    <x v="0"/>
    <s v="Bakery"/>
    <n v="15.8"/>
    <n v="302.32"/>
  </r>
  <r>
    <x v="3"/>
    <s v="Adams"/>
    <x v="4"/>
    <s v="Fruit"/>
    <n v="12.8"/>
    <n v="1381.67"/>
  </r>
  <r>
    <x v="4"/>
    <s v="Carter"/>
    <x v="3"/>
    <s v="Bakery"/>
    <n v="23.8"/>
    <n v="475.38"/>
  </r>
  <r>
    <x v="5"/>
    <s v="Carter"/>
    <x v="4"/>
    <s v="Fruit"/>
    <n v="9.8000000000000007"/>
    <n v="192.8"/>
  </r>
  <r>
    <x v="6"/>
    <s v="Allen"/>
    <x v="2"/>
    <s v="Bakery"/>
    <n v="12.9"/>
    <n v="259.39"/>
  </r>
  <r>
    <x v="7"/>
    <s v="Carter"/>
    <x v="3"/>
    <s v="Bakery"/>
    <n v="22.5"/>
    <n v="636.16999999999996"/>
  </r>
  <r>
    <x v="8"/>
    <s v="Allen"/>
    <x v="5"/>
    <s v="Deli"/>
    <n v="11.8"/>
    <n v="1205.1199999999999"/>
  </r>
  <r>
    <x v="9"/>
    <s v="Baker"/>
    <x v="1"/>
    <s v="Fruit"/>
    <n v="32.799999999999997"/>
    <n v="327.69"/>
  </r>
  <r>
    <x v="10"/>
    <s v="Clark"/>
    <x v="6"/>
    <s v="Bakery"/>
    <n v="10.1"/>
    <n v="541.03"/>
  </r>
  <r>
    <x v="11"/>
    <s v="Adams"/>
    <x v="6"/>
    <s v="Bakery"/>
    <n v="5.0999999999999996"/>
    <n v="2004.5"/>
  </r>
  <r>
    <x v="11"/>
    <s v="Baker"/>
    <x v="2"/>
    <s v="Bakery"/>
    <n v="5"/>
    <n v="485.84"/>
  </r>
  <r>
    <x v="12"/>
    <s v="Carter"/>
    <x v="1"/>
    <s v="Fruit"/>
    <n v="4.0999999999999996"/>
    <n v="449.17"/>
  </r>
  <r>
    <x v="13"/>
    <s v="Baker"/>
    <x v="3"/>
    <s v="Bakery"/>
    <n v="3.3"/>
    <n v="327.44"/>
  </r>
  <r>
    <x v="14"/>
    <s v="Carter"/>
    <x v="3"/>
    <s v="Bakery"/>
    <n v="3.8"/>
    <n v="519.07000000000005"/>
  </r>
  <r>
    <x v="15"/>
    <s v="Carter"/>
    <x v="7"/>
    <s v="Deli"/>
    <n v="10"/>
    <n v="462.87"/>
  </r>
  <r>
    <x v="16"/>
    <s v="Clark"/>
    <x v="2"/>
    <s v="Bakery"/>
    <n v="30.1"/>
    <n v="2083.77"/>
  </r>
  <r>
    <x v="17"/>
    <s v="Baker"/>
    <x v="7"/>
    <s v="Deli"/>
    <n v="7.6"/>
    <n v="325.88"/>
  </r>
  <r>
    <x v="18"/>
    <s v="Adams"/>
    <x v="6"/>
    <s v="Bakery"/>
    <n v="13.6"/>
    <n v="803.77"/>
  </r>
  <r>
    <x v="19"/>
    <s v="Clark"/>
    <x v="5"/>
    <s v="Deli"/>
    <n v="15.3"/>
    <n v="557.29999999999995"/>
  </r>
  <r>
    <x v="20"/>
    <s v="Barnes"/>
    <x v="4"/>
    <s v="Fruit"/>
    <n v="5.5"/>
    <n v="1119.25"/>
  </r>
  <r>
    <x v="21"/>
    <s v="Carter"/>
    <x v="5"/>
    <s v="Deli"/>
    <n v="10.6"/>
    <n v="693.03"/>
  </r>
  <r>
    <x v="22"/>
    <s v="Barnes"/>
    <x v="4"/>
    <s v="Fruit"/>
    <n v="5.6"/>
    <n v="1673.64"/>
  </r>
  <r>
    <x v="23"/>
    <s v="Barnes"/>
    <x v="3"/>
    <s v="Bakery"/>
    <n v="11.8"/>
    <n v="830.22"/>
  </r>
  <r>
    <x v="24"/>
    <s v="Carter"/>
    <x v="5"/>
    <s v="Deli"/>
    <n v="4.3"/>
    <n v="528.45000000000005"/>
  </r>
  <r>
    <x v="25"/>
    <s v="Barnes"/>
    <x v="4"/>
    <s v="Fruit"/>
    <n v="25.9"/>
    <n v="554.62"/>
  </r>
  <r>
    <x v="25"/>
    <s v="Baker"/>
    <x v="5"/>
    <s v="Deli"/>
    <n v="15.3"/>
    <n v="179.02"/>
  </r>
  <r>
    <x v="26"/>
    <s v="Baker"/>
    <x v="0"/>
    <s v="Bakery"/>
    <n v="20.6"/>
    <n v="436.16"/>
  </r>
  <r>
    <x v="27"/>
    <s v="Allen"/>
    <x v="8"/>
    <s v="Deli"/>
    <n v="6.5"/>
    <n v="978.15"/>
  </r>
  <r>
    <x v="28"/>
    <s v="Baker"/>
    <x v="1"/>
    <s v="Fruit"/>
    <n v="14.2"/>
    <n v="418.67"/>
  </r>
  <r>
    <x v="29"/>
    <s v="Barnes"/>
    <x v="5"/>
    <s v="Deli"/>
    <n v="6.6"/>
    <n v="104.8599999999999"/>
  </r>
  <r>
    <x v="30"/>
    <s v="Baker"/>
    <x v="4"/>
    <s v="Fruit"/>
    <n v="10.5"/>
    <n v="506.12"/>
  </r>
  <r>
    <x v="31"/>
    <s v="Adams"/>
    <x v="3"/>
    <s v="Bakery"/>
    <n v="31.1"/>
    <n v="724.31"/>
  </r>
  <r>
    <x v="31"/>
    <s v="Clark"/>
    <x v="0"/>
    <s v="Bakery"/>
    <n v="15.2"/>
    <n v="515.98"/>
  </r>
  <r>
    <x v="32"/>
    <s v="Barnes"/>
    <x v="9"/>
    <s v="Fruit"/>
    <n v="26.2"/>
    <n v="261.05"/>
  </r>
  <r>
    <x v="33"/>
    <s v="Barnes"/>
    <x v="7"/>
    <s v="Deli"/>
    <n v="3.3"/>
    <n v="838.87"/>
  </r>
  <r>
    <x v="34"/>
    <s v="Clark"/>
    <x v="0"/>
    <s v="Bakery"/>
    <n v="15.1"/>
    <n v="517.69000000000005"/>
  </r>
  <r>
    <x v="35"/>
    <s v="Allen"/>
    <x v="6"/>
    <s v="Bakery"/>
    <n v="9.5"/>
    <n v="1016.07"/>
  </r>
  <r>
    <x v="36"/>
    <s v="Allen"/>
    <x v="0"/>
    <s v="Bakery"/>
    <n v="17.100000000000001"/>
    <n v="402.97"/>
  </r>
  <r>
    <x v="37"/>
    <s v="Carter"/>
    <x v="0"/>
    <s v="Bakery"/>
    <n v="23.1"/>
    <n v="1485.49"/>
  </r>
  <r>
    <x v="38"/>
    <s v="Baker"/>
    <x v="5"/>
    <s v="Deli"/>
    <n v="16.100000000000001"/>
    <n v="207.05"/>
  </r>
  <r>
    <x v="39"/>
    <s v="Carter"/>
    <x v="6"/>
    <s v="Bakery"/>
    <n v="12.1"/>
    <n v="445.27"/>
  </r>
  <r>
    <x v="40"/>
    <s v="Baker"/>
    <x v="6"/>
    <s v="Bakery"/>
    <n v="17.899999999999999"/>
    <n v="756.39"/>
  </r>
  <r>
    <x v="41"/>
    <s v="Clark"/>
    <x v="2"/>
    <s v="Bakery"/>
    <n v="12.6"/>
    <n v="1548.88"/>
  </r>
  <r>
    <x v="42"/>
    <s v="Clark"/>
    <x v="10"/>
    <s v="Deli"/>
    <n v="11.5"/>
    <n v="400.86"/>
  </r>
  <r>
    <x v="43"/>
    <s v="Carter"/>
    <x v="1"/>
    <s v="Fruit"/>
    <n v="12.3"/>
    <n v="440.57"/>
  </r>
  <r>
    <x v="44"/>
    <s v="Adams"/>
    <x v="7"/>
    <s v="Deli"/>
    <n v="6.6"/>
    <n v="815.92"/>
  </r>
  <r>
    <x v="45"/>
    <s v="Clark"/>
    <x v="0"/>
    <s v="Bakery"/>
    <n v="12.8"/>
    <n v="1041"/>
  </r>
  <r>
    <x v="46"/>
    <s v="Baker"/>
    <x v="3"/>
    <s v="Bakery"/>
    <n v="6.2"/>
    <n v="408.32"/>
  </r>
  <r>
    <x v="47"/>
    <s v="Allen"/>
    <x v="10"/>
    <s v="Deli"/>
    <n v="17.100000000000001"/>
    <n v="247.57"/>
  </r>
  <r>
    <x v="48"/>
    <s v="Allen"/>
    <x v="4"/>
    <s v="Fruit"/>
    <n v="7.8"/>
    <n v="870.3"/>
  </r>
  <r>
    <x v="49"/>
    <s v="Barnes"/>
    <x v="3"/>
    <s v="Bakery"/>
    <n v="8.4"/>
    <n v="1755.11"/>
  </r>
  <r>
    <x v="50"/>
    <s v="Barnes"/>
    <x v="6"/>
    <s v="Bakery"/>
    <n v="9.3000000000000007"/>
    <n v="881.33"/>
  </r>
  <r>
    <x v="51"/>
    <s v="Barnes"/>
    <x v="4"/>
    <s v="Fruit"/>
    <n v="21.7"/>
    <n v="545.95000000000005"/>
  </r>
  <r>
    <x v="52"/>
    <s v="Allen"/>
    <x v="9"/>
    <s v="Fruit"/>
    <n v="6.7"/>
    <n v="477.85"/>
  </r>
  <r>
    <x v="53"/>
    <s v="Baker"/>
    <x v="2"/>
    <s v="Bakery"/>
    <n v="24.2"/>
    <n v="780.6"/>
  </r>
  <r>
    <x v="54"/>
    <s v="Adams"/>
    <x v="9"/>
    <s v="Fruit"/>
    <n v="19.5"/>
    <n v="866.6"/>
  </r>
  <r>
    <x v="55"/>
    <s v="Barnes"/>
    <x v="5"/>
    <s v="Deli"/>
    <n v="16.899999999999999"/>
    <n v="1031"/>
  </r>
  <r>
    <x v="56"/>
    <s v="Allen"/>
    <x v="10"/>
    <s v="Deli"/>
    <n v="2.2000000000000002"/>
    <n v="516.72"/>
  </r>
  <r>
    <x v="57"/>
    <s v="Barnes"/>
    <x v="9"/>
    <s v="Fruit"/>
    <n v="15.3"/>
    <n v="1441.67"/>
  </r>
  <r>
    <x v="58"/>
    <s v="Barnes"/>
    <x v="10"/>
    <s v="Deli"/>
    <n v="13.6"/>
    <n v="754.19"/>
  </r>
  <r>
    <x v="59"/>
    <s v="Baker"/>
    <x v="1"/>
    <s v="Fruit"/>
    <n v="26.8"/>
    <n v="402.88"/>
  </r>
  <r>
    <x v="60"/>
    <s v="Clark"/>
    <x v="9"/>
    <s v="Fruit"/>
    <n v="7.6"/>
    <n v="310.37"/>
  </r>
  <r>
    <x v="61"/>
    <s v="Carter"/>
    <x v="7"/>
    <s v="Deli"/>
    <n v="13.600000000000001"/>
    <n v="845.36"/>
  </r>
  <r>
    <x v="62"/>
    <s v="Carter"/>
    <x v="5"/>
    <s v="Deli"/>
    <n v="4.4000000000000004"/>
    <n v="728.31"/>
  </r>
  <r>
    <x v="63"/>
    <s v="Adams"/>
    <x v="5"/>
    <s v="Deli"/>
    <n v="8.9"/>
    <n v="409.05"/>
  </r>
  <r>
    <x v="64"/>
    <s v="Baker"/>
    <x v="6"/>
    <s v="Bakery"/>
    <n v="8.1999999999999993"/>
    <n v="438.44"/>
  </r>
  <r>
    <x v="65"/>
    <s v="Clark"/>
    <x v="10"/>
    <s v="Deli"/>
    <n v="15"/>
    <n v="279.37"/>
  </r>
  <r>
    <x v="66"/>
    <s v="Carter"/>
    <x v="3"/>
    <s v="Bakery"/>
    <n v="6"/>
    <n v="947.31"/>
  </r>
  <r>
    <x v="66"/>
    <s v="Barnes"/>
    <x v="1"/>
    <s v="Fruit"/>
    <n v="3.5"/>
    <n v="651.28"/>
  </r>
  <r>
    <x v="67"/>
    <s v="Barnes"/>
    <x v="3"/>
    <s v="Bakery"/>
    <n v="27.7"/>
    <n v="997.96"/>
  </r>
  <r>
    <x v="68"/>
    <s v="Adams"/>
    <x v="4"/>
    <s v="Fruit"/>
    <n v="25.3"/>
    <n v="768.47"/>
  </r>
  <r>
    <x v="69"/>
    <s v="Barnes"/>
    <x v="7"/>
    <s v="Deli"/>
    <n v="9.1"/>
    <n v="209.03"/>
  </r>
  <r>
    <x v="70"/>
    <s v="Adams"/>
    <x v="0"/>
    <s v="Bakery"/>
    <n v="12.1"/>
    <n v="596.41999999999996"/>
  </r>
  <r>
    <x v="71"/>
    <s v="Allen"/>
    <x v="4"/>
    <s v="Fruit"/>
    <n v="3.3"/>
    <n v="364.41"/>
  </r>
  <r>
    <x v="72"/>
    <s v="Baker"/>
    <x v="2"/>
    <s v="Bakery"/>
    <n v="7.7"/>
    <n v="396.99"/>
  </r>
  <r>
    <x v="73"/>
    <s v="Baker"/>
    <x v="10"/>
    <s v="Deli"/>
    <n v="19"/>
    <n v="338.26"/>
  </r>
  <r>
    <x v="74"/>
    <s v="Baker"/>
    <x v="5"/>
    <s v="Deli"/>
    <n v="11.7"/>
    <n v="297.64999999999998"/>
  </r>
  <r>
    <x v="75"/>
    <s v="Baker"/>
    <x v="9"/>
    <s v="Fruit"/>
    <n v="16.2"/>
    <n v="410.16"/>
  </r>
  <r>
    <x v="76"/>
    <s v="Allen"/>
    <x v="7"/>
    <s v="Deli"/>
    <n v="7"/>
    <n v="621.03"/>
  </r>
  <r>
    <x v="77"/>
    <s v="Allen"/>
    <x v="0"/>
    <s v="Bakery"/>
    <n v="26.3"/>
    <n v="1127.5"/>
  </r>
  <r>
    <x v="78"/>
    <s v="Allen"/>
    <x v="3"/>
    <s v="Bakery"/>
    <n v="16.7"/>
    <n v="851.84"/>
  </r>
  <r>
    <x v="79"/>
    <s v="Baker"/>
    <x v="7"/>
    <s v="Deli"/>
    <n v="8.5"/>
    <n v="1101.97"/>
  </r>
  <r>
    <x v="80"/>
    <s v="Barnes"/>
    <x v="8"/>
    <s v="Deli"/>
    <n v="11.6"/>
    <n v="1450.51"/>
  </r>
  <r>
    <x v="81"/>
    <s v="Carter"/>
    <x v="6"/>
    <s v="Bakery"/>
    <n v="2.8"/>
    <n v="742.85"/>
  </r>
  <r>
    <x v="81"/>
    <s v="Clark"/>
    <x v="8"/>
    <s v="Deli"/>
    <n v="19"/>
    <n v="1082.69"/>
  </r>
  <r>
    <x v="82"/>
    <s v="Barnes"/>
    <x v="0"/>
    <s v="Bakery"/>
    <n v="18.5"/>
    <n v="301.23"/>
  </r>
  <r>
    <x v="83"/>
    <s v="Allen"/>
    <x v="5"/>
    <s v="Deli"/>
    <n v="12.7"/>
    <n v="1759.51"/>
  </r>
  <r>
    <x v="84"/>
    <s v="Allen"/>
    <x v="9"/>
    <s v="Fruit"/>
    <n v="9.1"/>
    <n v="534.79"/>
  </r>
  <r>
    <x v="85"/>
    <s v="Adams"/>
    <x v="1"/>
    <s v="Fruit"/>
    <n v="22.3"/>
    <n v="799.41"/>
  </r>
  <r>
    <x v="86"/>
    <s v="Barnes"/>
    <x v="1"/>
    <s v="Fruit"/>
    <n v="13.3"/>
    <n v="720.61"/>
  </r>
  <r>
    <x v="87"/>
    <s v="Allen"/>
    <x v="0"/>
    <s v="Bakery"/>
    <n v="5.3"/>
    <n v="500.02"/>
  </r>
  <r>
    <x v="88"/>
    <s v="Baker"/>
    <x v="6"/>
    <s v="Bakery"/>
    <n v="13.2"/>
    <n v="446.53"/>
  </r>
  <r>
    <x v="89"/>
    <s v="Allen"/>
    <x v="10"/>
    <s v="Deli"/>
    <n v="8.6"/>
    <n v="227.11"/>
  </r>
  <r>
    <x v="89"/>
    <s v="Clark"/>
    <x v="4"/>
    <s v="Fruit"/>
    <n v="5"/>
    <n v="138.6099999999999"/>
  </r>
  <r>
    <x v="90"/>
    <s v="Clark"/>
    <x v="1"/>
    <s v="Fruit"/>
    <n v="17.899999999999999"/>
    <n v="196.67"/>
  </r>
  <r>
    <x v="91"/>
    <s v="Allen"/>
    <x v="2"/>
    <s v="Bakery"/>
    <n v="26"/>
    <n v="72.2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D607C89-32DE-4AF9-B496-66A2F285181D}" name="PivotTable2" cacheId="3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5">
  <location ref="H21:I33" firstHeaderRow="1" firstDataRow="1" firstDataCol="1"/>
  <pivotFields count="7">
    <pivotField numFmtId="14" showAll="0">
      <items count="146">
        <item m="1" x="96"/>
        <item m="1" x="122"/>
        <item m="1" x="95"/>
        <item m="1" x="120"/>
        <item m="1" x="109"/>
        <item m="1" x="94"/>
        <item m="1" x="133"/>
        <item m="1" x="119"/>
        <item m="1" x="108"/>
        <item m="1" x="92"/>
        <item m="1" x="118"/>
        <item m="1" x="132"/>
        <item m="1" x="106"/>
        <item m="1" x="143"/>
        <item m="1" x="130"/>
        <item m="1" x="141"/>
        <item m="1" x="116"/>
        <item m="1" x="104"/>
        <item x="2"/>
        <item m="1" x="127"/>
        <item m="1" x="117"/>
        <item m="1" x="107"/>
        <item m="1" x="144"/>
        <item m="1" x="131"/>
        <item x="3"/>
        <item m="1" x="105"/>
        <item m="1" x="142"/>
        <item m="1" x="129"/>
        <item m="1" x="128"/>
        <item m="1" x="115"/>
        <item m="1" x="103"/>
        <item m="1" x="140"/>
        <item m="1" x="126"/>
        <item m="1" x="114"/>
        <item m="1" x="102"/>
        <item m="1" x="139"/>
        <item x="4"/>
        <item m="1" x="113"/>
        <item m="1" x="100"/>
        <item m="1" x="138"/>
        <item m="1" x="112"/>
        <item m="1" x="98"/>
        <item m="1" x="136"/>
        <item m="1" x="125"/>
        <item m="1" x="101"/>
        <item m="1" x="124"/>
        <item m="1" x="99"/>
        <item m="1" x="137"/>
        <item m="1" x="135"/>
        <item x="7"/>
        <item m="1" x="111"/>
        <item m="1" x="97"/>
        <item m="1" x="123"/>
        <item m="1" x="134"/>
        <item x="8"/>
        <item x="9"/>
        <item m="1" x="121"/>
        <item m="1" x="110"/>
        <item x="10"/>
        <item m="1" x="93"/>
        <item x="0"/>
        <item x="1"/>
        <item x="5"/>
        <item x="6"/>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showAll="0"/>
    <pivotField axis="axisRow" showAll="0">
      <items count="12">
        <item x="1"/>
        <item x="9"/>
        <item x="4"/>
        <item x="3"/>
        <item x="2"/>
        <item x="6"/>
        <item x="0"/>
        <item x="7"/>
        <item x="5"/>
        <item x="10"/>
        <item x="8"/>
        <item t="default"/>
      </items>
    </pivotField>
    <pivotField multipleItemSelectionAllowed="1" showAll="0"/>
    <pivotField numFmtId="170" showAll="0"/>
    <pivotField dataField="1" numFmtId="4" showAll="0"/>
    <pivotField showAll="0">
      <items count="143">
        <item x="56"/>
        <item x="39"/>
        <item x="9"/>
        <item x="24"/>
        <item x="22"/>
        <item x="8"/>
        <item x="36"/>
        <item x="16"/>
        <item x="17"/>
        <item x="5"/>
        <item x="26"/>
        <item x="47"/>
        <item x="28"/>
        <item x="19"/>
        <item x="49"/>
        <item x="41"/>
        <item x="12"/>
        <item x="32"/>
        <item x="4"/>
        <item x="50"/>
        <item x="21"/>
        <item x="15"/>
        <item x="52"/>
        <item x="23"/>
        <item x="20"/>
        <item x="6"/>
        <item x="29"/>
        <item x="37"/>
        <item x="53"/>
        <item x="31"/>
        <item x="46"/>
        <item x="43"/>
        <item x="11"/>
        <item x="1"/>
        <item x="44"/>
        <item x="2"/>
        <item x="25"/>
        <item x="33"/>
        <item x="34"/>
        <item x="40"/>
        <item x="45"/>
        <item x="3"/>
        <item x="10"/>
        <item x="30"/>
        <item x="42"/>
        <item x="54"/>
        <item x="27"/>
        <item x="0"/>
        <item x="7"/>
        <item x="55"/>
        <item x="48"/>
        <item x="18"/>
        <item x="51"/>
        <item x="14"/>
        <item x="35"/>
        <item x="38"/>
        <item x="13"/>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t="default"/>
      </items>
    </pivotField>
  </pivotFields>
  <rowFields count="1">
    <field x="2"/>
  </rowFields>
  <rowItems count="12">
    <i>
      <x/>
    </i>
    <i>
      <x v="1"/>
    </i>
    <i>
      <x v="2"/>
    </i>
    <i>
      <x v="3"/>
    </i>
    <i>
      <x v="4"/>
    </i>
    <i>
      <x v="5"/>
    </i>
    <i>
      <x v="6"/>
    </i>
    <i>
      <x v="7"/>
    </i>
    <i>
      <x v="8"/>
    </i>
    <i>
      <x v="9"/>
    </i>
    <i>
      <x v="10"/>
    </i>
    <i t="grand">
      <x/>
    </i>
  </rowItems>
  <colItems count="1">
    <i/>
  </colItems>
  <dataFields count="1">
    <dataField name="Sum of Revenue" fld="5" baseField="0" baseItem="0"/>
  </dataFields>
  <chartFormats count="2">
    <chartFormat chart="4" format="66" series="1">
      <pivotArea type="data" outline="0" fieldPosition="0">
        <references count="1">
          <reference field="4294967294" count="1" selected="0">
            <x v="0"/>
          </reference>
        </references>
      </pivotArea>
    </chartFormat>
    <chartFormat chart="3" format="6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chhelptoday.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microsoft.com/en-us/videoplayer/embed/RE3RKR7?pid=ocpVideo0-innerdiv-oneplayer&amp;postJsllMsg=true&amp;maskLevel=20&amp;market=en-us"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youtube.com/watch?v=5_EE6wGeGoI"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4"/>
  <sheetViews>
    <sheetView tabSelected="1" zoomScaleNormal="100" workbookViewId="0">
      <selection activeCell="B13" sqref="B13:C13"/>
    </sheetView>
  </sheetViews>
  <sheetFormatPr defaultColWidth="8.88671875" defaultRowHeight="14.4" x14ac:dyDescent="0.3"/>
  <cols>
    <col min="1" max="1" width="3.88671875" customWidth="1"/>
    <col min="2" max="2" width="64.44140625" customWidth="1"/>
    <col min="3" max="3" width="69.109375" customWidth="1"/>
    <col min="4" max="4" width="3.88671875" customWidth="1"/>
  </cols>
  <sheetData>
    <row r="1" spans="1:4" x14ac:dyDescent="0.3">
      <c r="A1" s="12"/>
      <c r="B1" s="12"/>
      <c r="C1" s="12"/>
      <c r="D1" s="12"/>
    </row>
    <row r="2" spans="1:4" ht="57.75" customHeight="1" x14ac:dyDescent="0.3">
      <c r="A2" s="12"/>
      <c r="B2" s="13"/>
      <c r="C2" s="11"/>
      <c r="D2" s="12"/>
    </row>
    <row r="3" spans="1:4" ht="27.6" x14ac:dyDescent="0.3">
      <c r="A3" s="12"/>
      <c r="B3" s="14" t="s">
        <v>607</v>
      </c>
      <c r="C3" s="11"/>
      <c r="D3" s="12"/>
    </row>
    <row r="4" spans="1:4" ht="22.8" x14ac:dyDescent="0.3">
      <c r="A4" s="12"/>
      <c r="B4" s="15" t="s">
        <v>62</v>
      </c>
      <c r="C4" s="11"/>
      <c r="D4" s="12"/>
    </row>
    <row r="5" spans="1:4" ht="63.75" customHeight="1" x14ac:dyDescent="0.3">
      <c r="A5" s="12"/>
      <c r="B5" s="19" t="s">
        <v>63</v>
      </c>
      <c r="C5" s="11"/>
      <c r="D5" s="12"/>
    </row>
    <row r="6" spans="1:4" ht="22.8" x14ac:dyDescent="0.3">
      <c r="A6" s="12"/>
      <c r="B6" s="15" t="s">
        <v>5</v>
      </c>
      <c r="C6" s="11"/>
      <c r="D6" s="12"/>
    </row>
    <row r="7" spans="1:4" ht="17.399999999999999" x14ac:dyDescent="0.3">
      <c r="A7" s="12"/>
      <c r="B7" s="174" t="s">
        <v>6</v>
      </c>
      <c r="C7" s="11"/>
      <c r="D7" s="12"/>
    </row>
    <row r="8" spans="1:4" x14ac:dyDescent="0.3">
      <c r="A8" s="12"/>
      <c r="B8" s="16" t="s">
        <v>7</v>
      </c>
      <c r="C8" s="11"/>
      <c r="D8" s="12"/>
    </row>
    <row r="9" spans="1:4" ht="74.25" customHeight="1" x14ac:dyDescent="0.3">
      <c r="A9" s="12"/>
      <c r="B9" s="13"/>
      <c r="C9" s="11"/>
      <c r="D9" s="12"/>
    </row>
    <row r="10" spans="1:4" x14ac:dyDescent="0.3">
      <c r="A10" s="12"/>
      <c r="B10" s="12"/>
      <c r="C10" s="12"/>
      <c r="D10" s="12"/>
    </row>
    <row r="11" spans="1:4" ht="15" thickBot="1" x14ac:dyDescent="0.35">
      <c r="A11" s="4"/>
      <c r="B11" s="228"/>
      <c r="C11" s="228"/>
      <c r="D11" s="4"/>
    </row>
    <row r="12" spans="1:4" x14ac:dyDescent="0.3">
      <c r="A12" s="1"/>
      <c r="B12" s="229"/>
      <c r="C12" s="229"/>
      <c r="D12" s="2"/>
    </row>
    <row r="13" spans="1:4" x14ac:dyDescent="0.3">
      <c r="A13" s="3"/>
      <c r="B13" s="230" t="s">
        <v>486</v>
      </c>
      <c r="C13" s="230"/>
      <c r="D13" s="5"/>
    </row>
    <row r="14" spans="1:4" ht="15" thickBot="1" x14ac:dyDescent="0.35">
      <c r="A14" s="6"/>
      <c r="B14" s="7"/>
      <c r="C14" s="7"/>
      <c r="D14" s="8"/>
    </row>
  </sheetData>
  <mergeCells count="3">
    <mergeCell ref="B11:C11"/>
    <mergeCell ref="B12:C12"/>
    <mergeCell ref="B13:C13"/>
  </mergeCells>
  <hyperlinks>
    <hyperlink ref="B8" r:id="rId1" xr:uid="{00000000-0004-0000-0000-000000000000}"/>
  </hyperlinks>
  <pageMargins left="0.7" right="0.7" top="0.75" bottom="0.75" header="0.3" footer="0.3"/>
  <pageSetup orientation="portrait" horizontalDpi="4294967293"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H39"/>
  <sheetViews>
    <sheetView zoomScale="120" zoomScaleNormal="120" workbookViewId="0">
      <selection sqref="A1:F1"/>
    </sheetView>
  </sheetViews>
  <sheetFormatPr defaultColWidth="8.88671875" defaultRowHeight="14.4" x14ac:dyDescent="0.3"/>
  <cols>
    <col min="1" max="1" width="9.6640625" customWidth="1"/>
    <col min="2" max="2" width="11.88671875" customWidth="1"/>
  </cols>
  <sheetData>
    <row r="1" spans="1:8" ht="25.5" customHeight="1" x14ac:dyDescent="0.3">
      <c r="A1" s="242" t="s">
        <v>307</v>
      </c>
      <c r="B1" s="242"/>
      <c r="C1" s="242"/>
      <c r="D1" s="242"/>
      <c r="E1" s="242"/>
      <c r="F1" s="242"/>
    </row>
    <row r="4" spans="1:8" ht="126" customHeight="1" x14ac:dyDescent="0.3">
      <c r="A4" s="241" t="s">
        <v>308</v>
      </c>
      <c r="B4" s="241"/>
      <c r="C4" s="241"/>
      <c r="D4" s="241"/>
      <c r="E4" s="241"/>
      <c r="F4" s="241"/>
      <c r="G4" s="241"/>
      <c r="H4" s="241"/>
    </row>
    <row r="5" spans="1:8" x14ac:dyDescent="0.3">
      <c r="A5" s="82"/>
      <c r="B5" s="82"/>
      <c r="C5" s="82"/>
      <c r="D5" s="82"/>
      <c r="E5" s="82"/>
      <c r="F5" s="82"/>
      <c r="G5" s="82"/>
      <c r="H5" s="82"/>
    </row>
    <row r="6" spans="1:8" ht="15.6" x14ac:dyDescent="0.3">
      <c r="A6" s="113" t="s">
        <v>309</v>
      </c>
    </row>
    <row r="7" spans="1:8" s="9" customFormat="1" x14ac:dyDescent="0.3">
      <c r="A7" s="83" t="s">
        <v>310</v>
      </c>
    </row>
    <row r="8" spans="1:8" s="9" customFormat="1" x14ac:dyDescent="0.3">
      <c r="A8" s="83" t="s">
        <v>311</v>
      </c>
    </row>
    <row r="9" spans="1:8" s="9" customFormat="1" x14ac:dyDescent="0.3">
      <c r="A9" s="83" t="s">
        <v>312</v>
      </c>
    </row>
    <row r="10" spans="1:8" s="9" customFormat="1" x14ac:dyDescent="0.3">
      <c r="A10" s="83"/>
    </row>
    <row r="11" spans="1:8" s="9" customFormat="1" x14ac:dyDescent="0.3">
      <c r="A11" s="83"/>
    </row>
    <row r="12" spans="1:8" x14ac:dyDescent="0.3">
      <c r="B12" t="s">
        <v>257</v>
      </c>
    </row>
    <row r="13" spans="1:8" x14ac:dyDescent="0.3">
      <c r="B13" t="s">
        <v>313</v>
      </c>
    </row>
    <row r="14" spans="1:8" x14ac:dyDescent="0.3">
      <c r="B14" t="s">
        <v>246</v>
      </c>
    </row>
    <row r="15" spans="1:8" x14ac:dyDescent="0.3">
      <c r="B15" t="s">
        <v>294</v>
      </c>
    </row>
    <row r="16" spans="1:8" x14ac:dyDescent="0.3">
      <c r="B16" t="s">
        <v>193</v>
      </c>
    </row>
    <row r="17" spans="2:3" x14ac:dyDescent="0.3">
      <c r="B17" t="s">
        <v>314</v>
      </c>
    </row>
    <row r="18" spans="2:3" x14ac:dyDescent="0.3">
      <c r="B18" t="s">
        <v>295</v>
      </c>
    </row>
    <row r="19" spans="2:3" x14ac:dyDescent="0.3">
      <c r="B19" t="s">
        <v>296</v>
      </c>
    </row>
    <row r="21" spans="2:3" x14ac:dyDescent="0.3">
      <c r="B21" s="25" t="s">
        <v>13</v>
      </c>
      <c r="C21" s="25" t="s">
        <v>60</v>
      </c>
    </row>
    <row r="22" spans="2:3" x14ac:dyDescent="0.3">
      <c r="B22" s="84" t="s">
        <v>297</v>
      </c>
      <c r="C22" s="88">
        <v>91</v>
      </c>
    </row>
    <row r="23" spans="2:3" x14ac:dyDescent="0.3">
      <c r="B23" s="84" t="s">
        <v>298</v>
      </c>
      <c r="C23" s="88">
        <v>89</v>
      </c>
    </row>
    <row r="24" spans="2:3" x14ac:dyDescent="0.3">
      <c r="B24" s="84" t="s">
        <v>299</v>
      </c>
      <c r="C24" s="88">
        <v>76</v>
      </c>
    </row>
    <row r="25" spans="2:3" x14ac:dyDescent="0.3">
      <c r="B25" s="84" t="s">
        <v>300</v>
      </c>
      <c r="C25" s="88">
        <v>76</v>
      </c>
    </row>
    <row r="26" spans="2:3" x14ac:dyDescent="0.3">
      <c r="B26" s="84" t="s">
        <v>301</v>
      </c>
      <c r="C26" s="88">
        <v>45</v>
      </c>
    </row>
    <row r="27" spans="2:3" x14ac:dyDescent="0.3">
      <c r="B27" s="84" t="s">
        <v>61</v>
      </c>
      <c r="C27" s="88">
        <v>35</v>
      </c>
    </row>
    <row r="28" spans="2:3" x14ac:dyDescent="0.3">
      <c r="B28" s="84" t="s">
        <v>302</v>
      </c>
      <c r="C28" s="88">
        <v>31</v>
      </c>
    </row>
    <row r="29" spans="2:3" x14ac:dyDescent="0.3">
      <c r="B29" s="84" t="s">
        <v>303</v>
      </c>
      <c r="C29" s="88">
        <v>23</v>
      </c>
    </row>
    <row r="30" spans="2:3" x14ac:dyDescent="0.3">
      <c r="B30" s="84" t="s">
        <v>304</v>
      </c>
      <c r="C30" s="88">
        <v>16</v>
      </c>
    </row>
    <row r="31" spans="2:3" x14ac:dyDescent="0.3">
      <c r="B31" s="84" t="s">
        <v>305</v>
      </c>
      <c r="C31" s="88">
        <v>11</v>
      </c>
    </row>
    <row r="33" spans="2:5" x14ac:dyDescent="0.3">
      <c r="B33" s="9" t="s">
        <v>13</v>
      </c>
      <c r="C33" s="25" t="s">
        <v>306</v>
      </c>
    </row>
    <row r="34" spans="2:5" x14ac:dyDescent="0.3">
      <c r="B34" s="89" t="s">
        <v>299</v>
      </c>
      <c r="C34" s="20"/>
      <c r="D34" s="87"/>
      <c r="E34" s="42"/>
    </row>
    <row r="37" spans="2:5" x14ac:dyDescent="0.3">
      <c r="B37" s="55" t="s">
        <v>194</v>
      </c>
    </row>
    <row r="38" spans="2:5" x14ac:dyDescent="0.3">
      <c r="B38" s="9" t="s">
        <v>13</v>
      </c>
      <c r="C38" s="25" t="s">
        <v>306</v>
      </c>
    </row>
    <row r="39" spans="2:5" x14ac:dyDescent="0.3">
      <c r="B39" s="89" t="s">
        <v>299</v>
      </c>
      <c r="C39" s="86">
        <f>MATCH(B39,B22:B31,0)</f>
        <v>3</v>
      </c>
    </row>
  </sheetData>
  <mergeCells count="2">
    <mergeCell ref="A1:F1"/>
    <mergeCell ref="A4:H4"/>
  </mergeCells>
  <dataValidations count="1">
    <dataValidation type="list" allowBlank="1" showInputMessage="1" showErrorMessage="1" sqref="B34 B39" xr:uid="{00000000-0002-0000-0E00-000000000000}">
      <formula1>$B$22:$B$31</formula1>
    </dataValidation>
  </dataValidations>
  <pageMargins left="0.7" right="0.7" top="0.75" bottom="0.75" header="0.3" footer="0.3"/>
  <pageSetup orientation="portrait" horizontalDpi="429496729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K56"/>
  <sheetViews>
    <sheetView zoomScale="120" zoomScaleNormal="120" workbookViewId="0">
      <selection activeCell="B2" sqref="B2:G2"/>
    </sheetView>
  </sheetViews>
  <sheetFormatPr defaultColWidth="8.88671875" defaultRowHeight="14.4" x14ac:dyDescent="0.3"/>
  <cols>
    <col min="1" max="1" width="3.6640625" customWidth="1"/>
    <col min="2" max="2" width="4" customWidth="1"/>
    <col min="3" max="3" width="11.88671875" customWidth="1"/>
  </cols>
  <sheetData>
    <row r="1" spans="1:11" x14ac:dyDescent="0.3">
      <c r="A1" s="1"/>
      <c r="B1" s="40"/>
      <c r="C1" s="40"/>
      <c r="D1" s="40"/>
      <c r="E1" s="40"/>
      <c r="F1" s="40"/>
      <c r="G1" s="40"/>
      <c r="H1" s="40"/>
      <c r="I1" s="40"/>
      <c r="J1" s="40"/>
      <c r="K1" s="2"/>
    </row>
    <row r="2" spans="1:11" ht="21" x14ac:dyDescent="0.4">
      <c r="A2" s="3"/>
      <c r="B2" s="238" t="s">
        <v>272</v>
      </c>
      <c r="C2" s="238"/>
      <c r="D2" s="238"/>
      <c r="E2" s="238"/>
      <c r="F2" s="238"/>
      <c r="G2" s="238"/>
      <c r="H2" s="29"/>
      <c r="I2" s="29"/>
      <c r="J2" s="29"/>
      <c r="K2" s="5"/>
    </row>
    <row r="3" spans="1:11" x14ac:dyDescent="0.3">
      <c r="A3" s="3"/>
      <c r="B3" s="29"/>
      <c r="C3" s="29"/>
      <c r="D3" s="29"/>
      <c r="E3" s="29"/>
      <c r="F3" s="29"/>
      <c r="G3" s="29"/>
      <c r="H3" s="29"/>
      <c r="I3" s="29"/>
      <c r="J3" s="29"/>
      <c r="K3" s="5"/>
    </row>
    <row r="4" spans="1:11" x14ac:dyDescent="0.3">
      <c r="A4" s="3"/>
      <c r="B4" s="29"/>
      <c r="C4" s="29"/>
      <c r="D4" s="29"/>
      <c r="E4" s="29"/>
      <c r="F4" s="29"/>
      <c r="G4" s="29"/>
      <c r="H4" s="29"/>
      <c r="I4" s="29"/>
      <c r="J4" s="29"/>
      <c r="K4" s="5"/>
    </row>
    <row r="5" spans="1:11" ht="66" customHeight="1" x14ac:dyDescent="0.3">
      <c r="A5" s="3"/>
      <c r="B5" s="239" t="s">
        <v>274</v>
      </c>
      <c r="C5" s="239"/>
      <c r="D5" s="239"/>
      <c r="E5" s="239"/>
      <c r="F5" s="239"/>
      <c r="G5" s="239"/>
      <c r="H5" s="239"/>
      <c r="I5" s="239"/>
      <c r="J5" s="239"/>
      <c r="K5" s="5"/>
    </row>
    <row r="6" spans="1:11" x14ac:dyDescent="0.3">
      <c r="A6" s="3"/>
      <c r="B6" s="80"/>
      <c r="C6" s="29"/>
      <c r="D6" s="29"/>
      <c r="E6" s="29"/>
      <c r="F6" s="29"/>
      <c r="G6" s="29"/>
      <c r="H6" s="29"/>
      <c r="I6" s="29"/>
      <c r="J6" s="29"/>
      <c r="K6" s="5"/>
    </row>
    <row r="7" spans="1:11" ht="15.6" x14ac:dyDescent="0.3">
      <c r="A7" s="3"/>
      <c r="B7" s="28" t="s">
        <v>275</v>
      </c>
      <c r="C7" s="29"/>
      <c r="D7" s="29"/>
      <c r="E7" s="29"/>
      <c r="F7" s="29"/>
      <c r="G7" s="29"/>
      <c r="H7" s="29"/>
      <c r="I7" s="29"/>
      <c r="J7" s="29"/>
      <c r="K7" s="5"/>
    </row>
    <row r="8" spans="1:11" ht="78" customHeight="1" x14ac:dyDescent="0.3">
      <c r="A8" s="3"/>
      <c r="B8" s="233" t="s">
        <v>276</v>
      </c>
      <c r="C8" s="233"/>
      <c r="D8" s="233"/>
      <c r="E8" s="233"/>
      <c r="F8" s="233"/>
      <c r="G8" s="233"/>
      <c r="H8" s="233"/>
      <c r="I8" s="233"/>
      <c r="J8" s="233"/>
      <c r="K8" s="5"/>
    </row>
    <row r="9" spans="1:11" x14ac:dyDescent="0.3">
      <c r="A9" s="3"/>
      <c r="B9" s="29"/>
      <c r="C9" s="29"/>
      <c r="D9" s="29"/>
      <c r="E9" s="29"/>
      <c r="F9" s="29"/>
      <c r="G9" s="29"/>
      <c r="H9" s="29"/>
      <c r="I9" s="29"/>
      <c r="J9" s="29"/>
      <c r="K9" s="5"/>
    </row>
    <row r="10" spans="1:11" x14ac:dyDescent="0.3">
      <c r="A10" s="3"/>
      <c r="B10" s="29" t="s">
        <v>51</v>
      </c>
      <c r="C10" s="29"/>
      <c r="D10" s="29"/>
      <c r="E10" s="29"/>
      <c r="F10" s="29"/>
      <c r="G10" s="29"/>
      <c r="H10" s="29"/>
      <c r="I10" s="29"/>
      <c r="J10" s="29"/>
      <c r="K10" s="5"/>
    </row>
    <row r="11" spans="1:11" x14ac:dyDescent="0.3">
      <c r="A11" s="3"/>
      <c r="B11" s="29"/>
      <c r="C11" s="29"/>
      <c r="D11" s="29"/>
      <c r="E11" s="29"/>
      <c r="F11" s="29"/>
      <c r="G11" s="29"/>
      <c r="H11" s="29"/>
      <c r="I11" s="29"/>
      <c r="J11" s="29"/>
      <c r="K11" s="5"/>
    </row>
    <row r="12" spans="1:11" x14ac:dyDescent="0.3">
      <c r="A12" s="3"/>
      <c r="B12" s="29"/>
      <c r="C12" s="29"/>
      <c r="D12" s="29"/>
      <c r="E12" s="29"/>
      <c r="F12" s="29"/>
      <c r="G12" s="29"/>
      <c r="H12" s="29"/>
      <c r="I12" s="29"/>
      <c r="J12" s="29"/>
      <c r="K12" s="5"/>
    </row>
    <row r="13" spans="1:11" x14ac:dyDescent="0.3">
      <c r="A13" s="3"/>
      <c r="B13" s="29"/>
      <c r="C13" s="29"/>
      <c r="D13" s="29"/>
      <c r="E13" s="29"/>
      <c r="F13" s="29"/>
      <c r="G13" s="29"/>
      <c r="H13" s="29"/>
      <c r="I13" s="29"/>
      <c r="J13" s="29"/>
      <c r="K13" s="5"/>
    </row>
    <row r="14" spans="1:11" x14ac:dyDescent="0.3">
      <c r="A14" s="3"/>
      <c r="B14" s="29"/>
      <c r="C14" s="29"/>
      <c r="D14" s="29"/>
      <c r="E14" s="29"/>
      <c r="F14" s="29"/>
      <c r="G14" s="29"/>
      <c r="H14" s="29"/>
      <c r="I14" s="29"/>
      <c r="J14" s="29"/>
      <c r="K14" s="5"/>
    </row>
    <row r="15" spans="1:11" x14ac:dyDescent="0.3">
      <c r="A15" s="3"/>
      <c r="B15" s="29"/>
      <c r="C15" s="29"/>
      <c r="D15" s="29"/>
      <c r="E15" s="29"/>
      <c r="F15" s="29"/>
      <c r="G15" s="29"/>
      <c r="H15" s="29"/>
      <c r="I15" s="29"/>
      <c r="J15" s="29"/>
      <c r="K15" s="5"/>
    </row>
    <row r="16" spans="1:11" x14ac:dyDescent="0.3">
      <c r="A16" s="3"/>
      <c r="B16" s="29"/>
      <c r="C16" s="29"/>
      <c r="D16" s="29"/>
      <c r="E16" s="29"/>
      <c r="F16" s="29"/>
      <c r="G16" s="29"/>
      <c r="H16" s="29"/>
      <c r="I16" s="29"/>
      <c r="J16" s="29"/>
      <c r="K16" s="5"/>
    </row>
    <row r="17" spans="1:11" x14ac:dyDescent="0.3">
      <c r="A17" s="3"/>
      <c r="B17" s="29"/>
      <c r="C17" s="29"/>
      <c r="D17" s="29"/>
      <c r="E17" s="29"/>
      <c r="F17" s="29"/>
      <c r="G17" s="29"/>
      <c r="H17" s="29"/>
      <c r="I17" s="29"/>
      <c r="J17" s="29"/>
      <c r="K17" s="5"/>
    </row>
    <row r="18" spans="1:11" x14ac:dyDescent="0.3">
      <c r="A18" s="3"/>
      <c r="B18" s="29"/>
      <c r="C18" s="30" t="s">
        <v>277</v>
      </c>
      <c r="D18" s="29"/>
      <c r="E18" s="29"/>
      <c r="F18" s="29"/>
      <c r="G18" s="29"/>
      <c r="H18" s="29"/>
      <c r="I18" s="29"/>
      <c r="J18" s="29"/>
      <c r="K18" s="5"/>
    </row>
    <row r="19" spans="1:11" x14ac:dyDescent="0.3">
      <c r="A19" s="3"/>
      <c r="B19" s="29"/>
      <c r="C19" s="29" t="s">
        <v>278</v>
      </c>
      <c r="D19" s="29"/>
      <c r="E19" s="29"/>
      <c r="F19" s="29"/>
      <c r="G19" s="29"/>
      <c r="H19" s="29"/>
      <c r="I19" s="29"/>
      <c r="J19" s="29"/>
      <c r="K19" s="5"/>
    </row>
    <row r="20" spans="1:11" x14ac:dyDescent="0.3">
      <c r="A20" s="3"/>
      <c r="B20" s="29"/>
      <c r="C20" s="29" t="s">
        <v>279</v>
      </c>
      <c r="D20" s="29"/>
      <c r="E20" s="29"/>
      <c r="F20" s="29"/>
      <c r="G20" s="29"/>
      <c r="H20" s="29"/>
      <c r="I20" s="29"/>
      <c r="J20" s="29"/>
      <c r="K20" s="5"/>
    </row>
    <row r="21" spans="1:11" x14ac:dyDescent="0.3">
      <c r="A21" s="3"/>
      <c r="B21" s="29"/>
      <c r="C21" s="29" t="s">
        <v>280</v>
      </c>
      <c r="D21" s="29"/>
      <c r="E21" s="29"/>
      <c r="F21" s="29"/>
      <c r="G21" s="29"/>
      <c r="H21" s="29"/>
      <c r="I21" s="29"/>
      <c r="J21" s="29"/>
      <c r="K21" s="5"/>
    </row>
    <row r="22" spans="1:11" x14ac:dyDescent="0.3">
      <c r="A22" s="3"/>
      <c r="B22" s="29"/>
      <c r="C22" s="81" t="s">
        <v>281</v>
      </c>
      <c r="D22" s="29"/>
      <c r="E22" s="29"/>
      <c r="F22" s="29"/>
      <c r="G22" s="29"/>
      <c r="H22" s="29"/>
      <c r="I22" s="29"/>
      <c r="J22" s="29"/>
      <c r="K22" s="5"/>
    </row>
    <row r="23" spans="1:11" x14ac:dyDescent="0.3">
      <c r="A23" s="3"/>
      <c r="B23" s="29"/>
      <c r="C23" s="29"/>
      <c r="D23" s="29"/>
      <c r="E23" s="29"/>
      <c r="F23" s="29"/>
      <c r="G23" s="29"/>
      <c r="H23" s="29"/>
      <c r="I23" s="29"/>
      <c r="J23" s="29"/>
      <c r="K23" s="5"/>
    </row>
    <row r="24" spans="1:11" ht="15.6" x14ac:dyDescent="0.3">
      <c r="A24" s="3"/>
      <c r="B24" s="28" t="s">
        <v>49</v>
      </c>
      <c r="C24" s="29"/>
      <c r="D24" s="29"/>
      <c r="E24" s="29"/>
      <c r="F24" s="29"/>
      <c r="G24" s="29"/>
      <c r="H24" s="29"/>
      <c r="I24" s="29"/>
      <c r="J24" s="29"/>
      <c r="K24" s="5"/>
    </row>
    <row r="25" spans="1:11" ht="64.5" customHeight="1" x14ac:dyDescent="0.3">
      <c r="A25" s="3"/>
      <c r="B25" s="239" t="s">
        <v>50</v>
      </c>
      <c r="C25" s="239"/>
      <c r="D25" s="239"/>
      <c r="E25" s="239"/>
      <c r="F25" s="239"/>
      <c r="G25" s="239"/>
      <c r="H25" s="239"/>
      <c r="I25" s="239"/>
      <c r="J25" s="239"/>
      <c r="K25" s="5"/>
    </row>
    <row r="26" spans="1:11" x14ac:dyDescent="0.3">
      <c r="A26" s="3"/>
      <c r="B26" s="29"/>
      <c r="C26" s="29"/>
      <c r="D26" s="29"/>
      <c r="E26" s="29"/>
      <c r="F26" s="29"/>
      <c r="G26" s="29"/>
      <c r="H26" s="29"/>
      <c r="I26" s="29"/>
      <c r="J26" s="29"/>
      <c r="K26" s="5"/>
    </row>
    <row r="27" spans="1:11" x14ac:dyDescent="0.3">
      <c r="A27" s="3"/>
      <c r="B27" s="29" t="s">
        <v>51</v>
      </c>
      <c r="C27" s="29"/>
      <c r="D27" s="29"/>
      <c r="E27" s="29"/>
      <c r="F27" s="29"/>
      <c r="G27" s="29"/>
      <c r="H27" s="29"/>
      <c r="I27" s="29"/>
      <c r="J27" s="29"/>
      <c r="K27" s="5"/>
    </row>
    <row r="28" spans="1:11" x14ac:dyDescent="0.3">
      <c r="A28" s="3"/>
      <c r="B28" s="29"/>
      <c r="C28" s="29"/>
      <c r="D28" s="29"/>
      <c r="E28" s="29"/>
      <c r="F28" s="29"/>
      <c r="G28" s="29"/>
      <c r="H28" s="29"/>
      <c r="I28" s="29"/>
      <c r="J28" s="29"/>
      <c r="K28" s="5"/>
    </row>
    <row r="29" spans="1:11" x14ac:dyDescent="0.3">
      <c r="A29" s="3"/>
      <c r="B29" s="29"/>
      <c r="C29" s="29"/>
      <c r="D29" s="29"/>
      <c r="E29" s="29"/>
      <c r="F29" s="29"/>
      <c r="G29" s="29"/>
      <c r="H29" s="29"/>
      <c r="I29" s="29"/>
      <c r="J29" s="29"/>
      <c r="K29" s="5"/>
    </row>
    <row r="30" spans="1:11" x14ac:dyDescent="0.3">
      <c r="A30" s="3"/>
      <c r="B30" s="29"/>
      <c r="C30" s="29"/>
      <c r="D30" s="29"/>
      <c r="E30" s="29"/>
      <c r="F30" s="29"/>
      <c r="G30" s="29"/>
      <c r="H30" s="29"/>
      <c r="I30" s="29"/>
      <c r="J30" s="29"/>
      <c r="K30" s="5"/>
    </row>
    <row r="31" spans="1:11" x14ac:dyDescent="0.3">
      <c r="A31" s="3"/>
      <c r="B31" s="29"/>
      <c r="C31" s="29"/>
      <c r="D31" s="29"/>
      <c r="E31" s="29"/>
      <c r="F31" s="29"/>
      <c r="G31" s="29"/>
      <c r="H31" s="29"/>
      <c r="I31" s="29"/>
      <c r="J31" s="29"/>
      <c r="K31" s="5"/>
    </row>
    <row r="32" spans="1:11" x14ac:dyDescent="0.3">
      <c r="A32" s="3"/>
      <c r="B32" s="29"/>
      <c r="C32" s="29"/>
      <c r="D32" s="29"/>
      <c r="E32" s="29"/>
      <c r="F32" s="29"/>
      <c r="G32" s="29"/>
      <c r="H32" s="29"/>
      <c r="I32" s="29"/>
      <c r="J32" s="29"/>
      <c r="K32" s="5"/>
    </row>
    <row r="33" spans="1:11" x14ac:dyDescent="0.3">
      <c r="A33" s="3"/>
      <c r="B33" s="29"/>
      <c r="C33" s="29"/>
      <c r="D33" s="29"/>
      <c r="E33" s="29"/>
      <c r="F33" s="29"/>
      <c r="G33" s="29"/>
      <c r="H33" s="29"/>
      <c r="I33" s="29"/>
      <c r="J33" s="29"/>
      <c r="K33" s="5"/>
    </row>
    <row r="34" spans="1:11" x14ac:dyDescent="0.3">
      <c r="A34" s="3"/>
      <c r="B34" s="29"/>
      <c r="C34" s="29"/>
      <c r="D34" s="29"/>
      <c r="E34" s="29"/>
      <c r="F34" s="29"/>
      <c r="G34" s="29"/>
      <c r="H34" s="29"/>
      <c r="I34" s="29"/>
      <c r="J34" s="29"/>
      <c r="K34" s="5"/>
    </row>
    <row r="35" spans="1:11" x14ac:dyDescent="0.3">
      <c r="A35" s="3"/>
      <c r="B35" s="29"/>
      <c r="C35" s="30" t="s">
        <v>282</v>
      </c>
      <c r="D35" s="29"/>
      <c r="E35" s="29"/>
      <c r="F35" s="29"/>
      <c r="G35" s="29"/>
      <c r="H35" s="29"/>
      <c r="I35" s="29"/>
      <c r="J35" s="29"/>
      <c r="K35" s="5"/>
    </row>
    <row r="36" spans="1:11" x14ac:dyDescent="0.3">
      <c r="A36" s="3"/>
      <c r="B36" s="29"/>
      <c r="C36" s="29" t="s">
        <v>283</v>
      </c>
      <c r="D36" s="29"/>
      <c r="E36" s="29"/>
      <c r="F36" s="29"/>
      <c r="G36" s="29"/>
      <c r="H36" s="29"/>
      <c r="I36" s="29"/>
      <c r="J36" s="29"/>
      <c r="K36" s="5"/>
    </row>
    <row r="37" spans="1:11" x14ac:dyDescent="0.3">
      <c r="A37" s="3"/>
      <c r="B37" s="29"/>
      <c r="C37" s="29" t="s">
        <v>284</v>
      </c>
      <c r="D37" s="29"/>
      <c r="E37" s="29"/>
      <c r="F37" s="29"/>
      <c r="G37" s="29"/>
      <c r="H37" s="29"/>
      <c r="I37" s="29"/>
      <c r="J37" s="29"/>
      <c r="K37" s="5"/>
    </row>
    <row r="38" spans="1:11" x14ac:dyDescent="0.3">
      <c r="A38" s="3"/>
      <c r="B38" s="29"/>
      <c r="C38" s="29" t="s">
        <v>52</v>
      </c>
      <c r="D38" s="29"/>
      <c r="E38" s="29"/>
      <c r="F38" s="29"/>
      <c r="G38" s="29"/>
      <c r="H38" s="29"/>
      <c r="I38" s="29"/>
      <c r="J38" s="29"/>
      <c r="K38" s="5"/>
    </row>
    <row r="39" spans="1:11" x14ac:dyDescent="0.3">
      <c r="A39" s="3"/>
      <c r="B39" s="29"/>
      <c r="C39" s="29"/>
      <c r="D39" s="29"/>
      <c r="E39" s="29"/>
      <c r="F39" s="29"/>
      <c r="G39" s="29"/>
      <c r="H39" s="29"/>
      <c r="I39" s="29"/>
      <c r="J39" s="29"/>
      <c r="K39" s="5"/>
    </row>
    <row r="40" spans="1:11" ht="15.6" x14ac:dyDescent="0.3">
      <c r="A40" s="3"/>
      <c r="B40" s="28" t="s">
        <v>285</v>
      </c>
      <c r="C40" s="29"/>
      <c r="D40" s="29"/>
      <c r="E40" s="29"/>
      <c r="F40" s="29"/>
      <c r="G40" s="29"/>
      <c r="H40" s="29"/>
      <c r="I40" s="29"/>
      <c r="J40" s="29"/>
      <c r="K40" s="5"/>
    </row>
    <row r="41" spans="1:11" ht="64.5" customHeight="1" x14ac:dyDescent="0.3">
      <c r="A41" s="3"/>
      <c r="B41" s="239" t="s">
        <v>286</v>
      </c>
      <c r="C41" s="239"/>
      <c r="D41" s="239"/>
      <c r="E41" s="239"/>
      <c r="F41" s="239"/>
      <c r="G41" s="239"/>
      <c r="H41" s="239"/>
      <c r="I41" s="239"/>
      <c r="J41" s="239"/>
      <c r="K41" s="5"/>
    </row>
    <row r="42" spans="1:11" x14ac:dyDescent="0.3">
      <c r="A42" s="3"/>
      <c r="B42" s="29"/>
      <c r="C42" s="29"/>
      <c r="D42" s="29"/>
      <c r="E42" s="29"/>
      <c r="F42" s="29"/>
      <c r="G42" s="29"/>
      <c r="H42" s="29"/>
      <c r="I42" s="29"/>
      <c r="J42" s="29"/>
      <c r="K42" s="5"/>
    </row>
    <row r="43" spans="1:11" x14ac:dyDescent="0.3">
      <c r="A43" s="3"/>
      <c r="B43" s="29" t="s">
        <v>51</v>
      </c>
      <c r="C43" s="29"/>
      <c r="D43" s="29"/>
      <c r="E43" s="29"/>
      <c r="F43" s="29"/>
      <c r="G43" s="29"/>
      <c r="H43" s="29"/>
      <c r="I43" s="29"/>
      <c r="J43" s="29"/>
      <c r="K43" s="5"/>
    </row>
    <row r="44" spans="1:11" x14ac:dyDescent="0.3">
      <c r="A44" s="3"/>
      <c r="B44" s="29"/>
      <c r="C44" s="29"/>
      <c r="D44" s="29"/>
      <c r="E44" s="29"/>
      <c r="F44" s="29"/>
      <c r="G44" s="29"/>
      <c r="H44" s="29"/>
      <c r="I44" s="29"/>
      <c r="J44" s="29"/>
      <c r="K44" s="5"/>
    </row>
    <row r="45" spans="1:11" x14ac:dyDescent="0.3">
      <c r="A45" s="3"/>
      <c r="B45" s="29"/>
      <c r="C45" s="29"/>
      <c r="D45" s="29"/>
      <c r="E45" s="29"/>
      <c r="F45" s="29"/>
      <c r="G45" s="29"/>
      <c r="H45" s="29"/>
      <c r="I45" s="29"/>
      <c r="J45" s="29"/>
      <c r="K45" s="5"/>
    </row>
    <row r="46" spans="1:11" x14ac:dyDescent="0.3">
      <c r="A46" s="3"/>
      <c r="B46" s="29"/>
      <c r="C46" s="29"/>
      <c r="D46" s="29"/>
      <c r="E46" s="29"/>
      <c r="F46" s="29"/>
      <c r="G46" s="29"/>
      <c r="H46" s="29"/>
      <c r="I46" s="29"/>
      <c r="J46" s="29"/>
      <c r="K46" s="5"/>
    </row>
    <row r="47" spans="1:11" x14ac:dyDescent="0.3">
      <c r="A47" s="3"/>
      <c r="B47" s="29"/>
      <c r="C47" s="29"/>
      <c r="D47" s="29"/>
      <c r="E47" s="29"/>
      <c r="F47" s="29"/>
      <c r="G47" s="29"/>
      <c r="H47" s="29"/>
      <c r="I47" s="29"/>
      <c r="J47" s="29"/>
      <c r="K47" s="5"/>
    </row>
    <row r="48" spans="1:11" x14ac:dyDescent="0.3">
      <c r="A48" s="3"/>
      <c r="B48" s="29"/>
      <c r="C48" s="29"/>
      <c r="D48" s="29"/>
      <c r="E48" s="29"/>
      <c r="F48" s="29"/>
      <c r="G48" s="29"/>
      <c r="H48" s="29"/>
      <c r="I48" s="29"/>
      <c r="J48" s="29"/>
      <c r="K48" s="5"/>
    </row>
    <row r="49" spans="1:11" x14ac:dyDescent="0.3">
      <c r="A49" s="3"/>
      <c r="B49" s="29"/>
      <c r="C49" s="29"/>
      <c r="D49" s="29"/>
      <c r="E49" s="29"/>
      <c r="F49" s="29"/>
      <c r="G49" s="29"/>
      <c r="H49" s="29"/>
      <c r="I49" s="29"/>
      <c r="J49" s="29"/>
      <c r="K49" s="5"/>
    </row>
    <row r="50" spans="1:11" x14ac:dyDescent="0.3">
      <c r="A50" s="3"/>
      <c r="B50" s="29"/>
      <c r="C50" s="29"/>
      <c r="D50" s="29"/>
      <c r="E50" s="29"/>
      <c r="F50" s="29"/>
      <c r="G50" s="29"/>
      <c r="H50" s="29"/>
      <c r="I50" s="29"/>
      <c r="J50" s="29"/>
      <c r="K50" s="5"/>
    </row>
    <row r="51" spans="1:11" x14ac:dyDescent="0.3">
      <c r="A51" s="3"/>
      <c r="B51" s="29"/>
      <c r="C51" s="30" t="s">
        <v>370</v>
      </c>
      <c r="D51" s="29"/>
      <c r="E51" s="29"/>
      <c r="F51" s="29"/>
      <c r="G51" s="29"/>
      <c r="H51" s="29"/>
      <c r="I51" s="29"/>
      <c r="J51" s="29"/>
      <c r="K51" s="5"/>
    </row>
    <row r="52" spans="1:11" x14ac:dyDescent="0.3">
      <c r="A52" s="3"/>
      <c r="B52" s="29"/>
      <c r="C52" s="29" t="s">
        <v>287</v>
      </c>
      <c r="D52" s="29"/>
      <c r="E52" s="29"/>
      <c r="F52" s="29"/>
      <c r="G52" s="29"/>
      <c r="H52" s="29"/>
      <c r="I52" s="29"/>
      <c r="J52" s="29"/>
      <c r="K52" s="5"/>
    </row>
    <row r="53" spans="1:11" x14ac:dyDescent="0.3">
      <c r="A53" s="3"/>
      <c r="B53" s="29"/>
      <c r="C53" s="29" t="s">
        <v>288</v>
      </c>
      <c r="D53" s="29"/>
      <c r="E53" s="29"/>
      <c r="F53" s="29"/>
      <c r="G53" s="29"/>
      <c r="H53" s="29"/>
      <c r="I53" s="29"/>
      <c r="J53" s="29"/>
      <c r="K53" s="5"/>
    </row>
    <row r="54" spans="1:11" x14ac:dyDescent="0.3">
      <c r="A54" s="3"/>
      <c r="B54" s="29"/>
      <c r="C54" s="29" t="s">
        <v>289</v>
      </c>
      <c r="D54" s="29"/>
      <c r="E54" s="29"/>
      <c r="F54" s="29"/>
      <c r="G54" s="29"/>
      <c r="H54" s="29"/>
      <c r="I54" s="29"/>
      <c r="J54" s="29"/>
      <c r="K54" s="5"/>
    </row>
    <row r="55" spans="1:11" x14ac:dyDescent="0.3">
      <c r="A55" s="3"/>
      <c r="B55" s="29"/>
      <c r="C55" s="29"/>
      <c r="D55" s="29"/>
      <c r="E55" s="29"/>
      <c r="F55" s="29"/>
      <c r="G55" s="29"/>
      <c r="H55" s="29"/>
      <c r="I55" s="29"/>
      <c r="J55" s="29"/>
      <c r="K55" s="5"/>
    </row>
    <row r="56" spans="1:11" ht="15" thickBot="1" x14ac:dyDescent="0.35">
      <c r="A56" s="6"/>
      <c r="B56" s="39"/>
      <c r="C56" s="39"/>
      <c r="D56" s="39"/>
      <c r="E56" s="39"/>
      <c r="F56" s="39"/>
      <c r="G56" s="39"/>
      <c r="H56" s="39"/>
      <c r="I56" s="39"/>
      <c r="J56" s="39"/>
      <c r="K56" s="8"/>
    </row>
  </sheetData>
  <mergeCells count="5">
    <mergeCell ref="B2:G2"/>
    <mergeCell ref="B5:J5"/>
    <mergeCell ref="B8:J8"/>
    <mergeCell ref="B25:J25"/>
    <mergeCell ref="B41:J41"/>
  </mergeCells>
  <pageMargins left="0.7" right="0.7" top="0.75" bottom="0.75" header="0.3" footer="0.3"/>
  <pageSetup orientation="portrait" horizontalDpi="429496729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K48"/>
  <sheetViews>
    <sheetView zoomScale="120" zoomScaleNormal="120" workbookViewId="0">
      <selection sqref="A1:G1"/>
    </sheetView>
  </sheetViews>
  <sheetFormatPr defaultColWidth="8.88671875" defaultRowHeight="14.4" x14ac:dyDescent="0.3"/>
  <cols>
    <col min="8" max="8" width="27.6640625" customWidth="1"/>
    <col min="10" max="10" width="10" bestFit="1" customWidth="1"/>
  </cols>
  <sheetData>
    <row r="1" spans="1:11" ht="21" x14ac:dyDescent="0.4">
      <c r="A1" s="243" t="s">
        <v>315</v>
      </c>
      <c r="B1" s="243"/>
      <c r="C1" s="243"/>
      <c r="D1" s="243"/>
      <c r="E1" s="243"/>
      <c r="F1" s="243"/>
      <c r="G1" s="243"/>
    </row>
    <row r="3" spans="1:11" ht="168.75" customHeight="1" x14ac:dyDescent="0.3">
      <c r="A3" s="241" t="s">
        <v>316</v>
      </c>
      <c r="B3" s="241"/>
      <c r="C3" s="241"/>
      <c r="D3" s="241"/>
      <c r="E3" s="241"/>
      <c r="F3" s="241"/>
      <c r="G3" s="241"/>
    </row>
    <row r="5" spans="1:11" ht="30" customHeight="1" x14ac:dyDescent="0.3">
      <c r="A5" s="244" t="s">
        <v>566</v>
      </c>
      <c r="B5" s="244"/>
      <c r="C5" s="244"/>
      <c r="D5" s="244"/>
      <c r="E5" s="244"/>
      <c r="F5" s="244"/>
      <c r="G5" s="244"/>
    </row>
    <row r="7" spans="1:11" x14ac:dyDescent="0.3">
      <c r="B7" s="90" t="s">
        <v>2</v>
      </c>
      <c r="C7" s="90" t="s">
        <v>1</v>
      </c>
      <c r="D7" s="90" t="s">
        <v>3</v>
      </c>
      <c r="E7" s="90" t="s">
        <v>0</v>
      </c>
      <c r="F7" s="91" t="s">
        <v>317</v>
      </c>
      <c r="H7" s="92" t="s">
        <v>318</v>
      </c>
      <c r="J7" s="93" t="s">
        <v>1</v>
      </c>
      <c r="K7" s="93" t="s">
        <v>3</v>
      </c>
    </row>
    <row r="8" spans="1:11" x14ac:dyDescent="0.3">
      <c r="B8" s="94">
        <v>2</v>
      </c>
      <c r="C8" s="95" t="s">
        <v>34</v>
      </c>
      <c r="D8" s="18"/>
      <c r="E8" s="96">
        <f>B8*D8</f>
        <v>0</v>
      </c>
      <c r="F8" s="97"/>
      <c r="H8" t="s">
        <v>319</v>
      </c>
      <c r="J8" s="67" t="s">
        <v>45</v>
      </c>
      <c r="K8" s="27">
        <v>1.23</v>
      </c>
    </row>
    <row r="9" spans="1:11" x14ac:dyDescent="0.3">
      <c r="B9" s="98">
        <v>3</v>
      </c>
      <c r="C9" s="35" t="s">
        <v>22</v>
      </c>
      <c r="D9" s="18"/>
      <c r="E9" s="99">
        <f>B9*D9</f>
        <v>0</v>
      </c>
      <c r="F9" s="97"/>
      <c r="H9" t="s">
        <v>320</v>
      </c>
      <c r="J9" s="67" t="s">
        <v>34</v>
      </c>
      <c r="K9" s="27">
        <v>0.79</v>
      </c>
    </row>
    <row r="10" spans="1:11" x14ac:dyDescent="0.3">
      <c r="B10" s="98">
        <v>1</v>
      </c>
      <c r="C10" s="35" t="s">
        <v>24</v>
      </c>
      <c r="D10" s="18"/>
      <c r="E10" s="99">
        <f>B10*D10</f>
        <v>0</v>
      </c>
      <c r="F10" s="97"/>
      <c r="H10" t="s">
        <v>321</v>
      </c>
      <c r="J10" s="67" t="s">
        <v>322</v>
      </c>
      <c r="K10" s="27">
        <v>1.19</v>
      </c>
    </row>
    <row r="11" spans="1:11" x14ac:dyDescent="0.3">
      <c r="B11" s="98">
        <v>2</v>
      </c>
      <c r="C11" s="35" t="s">
        <v>28</v>
      </c>
      <c r="D11" s="18"/>
      <c r="E11" s="99">
        <f>B11*D11</f>
        <v>0</v>
      </c>
      <c r="F11" s="97"/>
      <c r="H11" t="s">
        <v>323</v>
      </c>
      <c r="J11" s="67" t="s">
        <v>16</v>
      </c>
      <c r="K11" s="27">
        <v>3.49</v>
      </c>
    </row>
    <row r="12" spans="1:11" x14ac:dyDescent="0.3">
      <c r="B12" s="98">
        <v>5</v>
      </c>
      <c r="C12" s="35" t="s">
        <v>29</v>
      </c>
      <c r="D12" s="18"/>
      <c r="E12" s="99">
        <f>B12*D12</f>
        <v>0</v>
      </c>
      <c r="F12" s="97"/>
      <c r="H12" t="s">
        <v>190</v>
      </c>
      <c r="J12" s="67" t="s">
        <v>22</v>
      </c>
      <c r="K12" s="27">
        <v>2.12</v>
      </c>
    </row>
    <row r="13" spans="1:11" x14ac:dyDescent="0.3">
      <c r="B13" s="100"/>
      <c r="C13" s="101" t="s">
        <v>0</v>
      </c>
      <c r="D13" s="102"/>
      <c r="E13" s="103">
        <f>SUM(E8:E12)</f>
        <v>0</v>
      </c>
      <c r="H13" t="s">
        <v>324</v>
      </c>
      <c r="J13" s="67" t="s">
        <v>325</v>
      </c>
      <c r="K13" s="27">
        <v>0.45</v>
      </c>
    </row>
    <row r="14" spans="1:11" x14ac:dyDescent="0.3">
      <c r="B14" s="100"/>
      <c r="H14" t="s">
        <v>326</v>
      </c>
      <c r="J14" s="67" t="s">
        <v>21</v>
      </c>
      <c r="K14" s="27">
        <v>3.87</v>
      </c>
    </row>
    <row r="15" spans="1:11" x14ac:dyDescent="0.3">
      <c r="H15" t="s">
        <v>54</v>
      </c>
      <c r="J15" s="67" t="s">
        <v>29</v>
      </c>
      <c r="K15" s="27">
        <v>2.19</v>
      </c>
    </row>
    <row r="16" spans="1:11" x14ac:dyDescent="0.3">
      <c r="B16" s="55" t="s">
        <v>194</v>
      </c>
      <c r="F16" s="104"/>
      <c r="G16" s="104"/>
      <c r="H16" t="s">
        <v>327</v>
      </c>
      <c r="J16" s="67" t="s">
        <v>17</v>
      </c>
      <c r="K16" s="27">
        <v>3.41</v>
      </c>
    </row>
    <row r="17" spans="1:11" x14ac:dyDescent="0.3">
      <c r="B17" s="90" t="s">
        <v>2</v>
      </c>
      <c r="C17" s="90" t="s">
        <v>1</v>
      </c>
      <c r="D17" s="90" t="s">
        <v>3</v>
      </c>
      <c r="E17" s="90" t="s">
        <v>0</v>
      </c>
      <c r="F17" s="91" t="s">
        <v>317</v>
      </c>
      <c r="H17" t="s">
        <v>328</v>
      </c>
      <c r="J17" s="67" t="s">
        <v>24</v>
      </c>
      <c r="K17" s="27">
        <v>4.8899999999999997</v>
      </c>
    </row>
    <row r="18" spans="1:11" x14ac:dyDescent="0.3">
      <c r="B18" s="94">
        <v>2</v>
      </c>
      <c r="C18" s="95" t="s">
        <v>34</v>
      </c>
      <c r="D18" s="18">
        <f>INDEX($K$8:$K$23,F18)</f>
        <v>0.79</v>
      </c>
      <c r="E18" s="96">
        <f>B18*D18</f>
        <v>1.58</v>
      </c>
      <c r="F18" s="97">
        <f>MATCH(C8,$J$8:$J$23,0)</f>
        <v>2</v>
      </c>
      <c r="H18" t="s">
        <v>329</v>
      </c>
      <c r="J18" s="67" t="s">
        <v>18</v>
      </c>
      <c r="K18" s="27">
        <v>1.39</v>
      </c>
    </row>
    <row r="19" spans="1:11" x14ac:dyDescent="0.3">
      <c r="B19" s="98">
        <v>3</v>
      </c>
      <c r="C19" s="35" t="s">
        <v>22</v>
      </c>
      <c r="D19" s="18">
        <f>INDEX($K$8:$K$23,F19)</f>
        <v>2.12</v>
      </c>
      <c r="E19" s="99">
        <f>B19*D19</f>
        <v>6.36</v>
      </c>
      <c r="F19" s="97">
        <f>MATCH(C9,$J$8:$J$23,0)</f>
        <v>5</v>
      </c>
      <c r="H19" t="s">
        <v>193</v>
      </c>
      <c r="J19" s="67" t="s">
        <v>330</v>
      </c>
      <c r="K19" s="27">
        <v>1.59</v>
      </c>
    </row>
    <row r="20" spans="1:11" x14ac:dyDescent="0.3">
      <c r="B20" s="98">
        <v>1</v>
      </c>
      <c r="C20" s="35" t="s">
        <v>24</v>
      </c>
      <c r="D20" s="18">
        <f>INDEX($K$8:$K$23,F20)</f>
        <v>4.8899999999999997</v>
      </c>
      <c r="E20" s="99">
        <f>B20*D20</f>
        <v>4.8899999999999997</v>
      </c>
      <c r="F20" s="97">
        <f>MATCH(C10,$J$8:$J$23,0)</f>
        <v>10</v>
      </c>
      <c r="H20" t="s">
        <v>324</v>
      </c>
      <c r="J20" s="67" t="s">
        <v>27</v>
      </c>
      <c r="K20" s="27">
        <v>2.87</v>
      </c>
    </row>
    <row r="21" spans="1:11" x14ac:dyDescent="0.3">
      <c r="B21" s="98">
        <v>2</v>
      </c>
      <c r="C21" s="35" t="s">
        <v>28</v>
      </c>
      <c r="D21" s="18">
        <f>INDEX($K$8:$K$23,F21)</f>
        <v>6.79</v>
      </c>
      <c r="E21" s="99">
        <f>B21*D21</f>
        <v>13.58</v>
      </c>
      <c r="F21" s="97">
        <f>MATCH(C11,$J$8:$J$23,0)</f>
        <v>15</v>
      </c>
      <c r="H21" t="s">
        <v>323</v>
      </c>
      <c r="J21" s="67" t="s">
        <v>19</v>
      </c>
      <c r="K21" s="27">
        <v>5.89</v>
      </c>
    </row>
    <row r="22" spans="1:11" x14ac:dyDescent="0.3">
      <c r="B22" s="98">
        <v>5</v>
      </c>
      <c r="C22" s="35" t="s">
        <v>29</v>
      </c>
      <c r="D22" s="18">
        <f>INDEX($K$8:$K$23,F22)</f>
        <v>2.19</v>
      </c>
      <c r="E22" s="99">
        <f>B22*D22</f>
        <v>10.95</v>
      </c>
      <c r="F22" s="97">
        <f>MATCH(C12,$J$8:$J$23,0)</f>
        <v>8</v>
      </c>
      <c r="H22" t="s">
        <v>319</v>
      </c>
      <c r="J22" s="67" t="s">
        <v>28</v>
      </c>
      <c r="K22" s="27">
        <v>6.79</v>
      </c>
    </row>
    <row r="23" spans="1:11" x14ac:dyDescent="0.3">
      <c r="B23" s="100"/>
      <c r="C23" s="101" t="s">
        <v>0</v>
      </c>
      <c r="D23" s="102"/>
      <c r="E23" s="103">
        <f>SUM(E18:E22)</f>
        <v>37.36</v>
      </c>
      <c r="H23" t="s">
        <v>331</v>
      </c>
      <c r="J23" s="67" t="s">
        <v>25</v>
      </c>
      <c r="K23" s="27">
        <v>4.87</v>
      </c>
    </row>
    <row r="24" spans="1:11" x14ac:dyDescent="0.3">
      <c r="H24" t="s">
        <v>54</v>
      </c>
    </row>
    <row r="25" spans="1:11" x14ac:dyDescent="0.3">
      <c r="H25" t="s">
        <v>332</v>
      </c>
    </row>
    <row r="27" spans="1:11" ht="36" customHeight="1" x14ac:dyDescent="0.3">
      <c r="A27" s="244" t="s">
        <v>333</v>
      </c>
      <c r="B27" s="244"/>
      <c r="C27" s="244"/>
      <c r="D27" s="244"/>
      <c r="E27" s="244"/>
      <c r="F27" s="244"/>
      <c r="G27" s="244"/>
    </row>
    <row r="28" spans="1:11" ht="46.5" customHeight="1" x14ac:dyDescent="0.3">
      <c r="A28" s="245" t="s">
        <v>334</v>
      </c>
      <c r="B28" s="245"/>
      <c r="C28" s="245"/>
      <c r="D28" s="245"/>
      <c r="E28" s="245"/>
      <c r="F28" s="245"/>
      <c r="G28" s="245"/>
    </row>
    <row r="30" spans="1:11" x14ac:dyDescent="0.3">
      <c r="B30" s="90" t="s">
        <v>2</v>
      </c>
      <c r="C30" s="90" t="s">
        <v>1</v>
      </c>
      <c r="D30" s="90" t="s">
        <v>3</v>
      </c>
      <c r="E30" s="90" t="s">
        <v>0</v>
      </c>
      <c r="H30" s="92" t="s">
        <v>318</v>
      </c>
    </row>
    <row r="31" spans="1:11" x14ac:dyDescent="0.3">
      <c r="B31" s="94">
        <v>2</v>
      </c>
      <c r="C31" s="95" t="s">
        <v>34</v>
      </c>
      <c r="D31" s="18"/>
      <c r="E31" s="96">
        <f>B31*D31</f>
        <v>0</v>
      </c>
      <c r="H31" t="s">
        <v>328</v>
      </c>
      <c r="J31" s="93" t="s">
        <v>1</v>
      </c>
      <c r="K31" s="93" t="s">
        <v>3</v>
      </c>
    </row>
    <row r="32" spans="1:11" x14ac:dyDescent="0.3">
      <c r="B32" s="98">
        <v>3</v>
      </c>
      <c r="C32" s="35" t="s">
        <v>22</v>
      </c>
      <c r="D32" s="18"/>
      <c r="E32" s="99">
        <f>B32*D32</f>
        <v>0</v>
      </c>
      <c r="H32" t="s">
        <v>320</v>
      </c>
      <c r="J32" s="67" t="s">
        <v>45</v>
      </c>
      <c r="K32" s="27">
        <v>1.23</v>
      </c>
    </row>
    <row r="33" spans="2:11" x14ac:dyDescent="0.3">
      <c r="B33" s="98">
        <v>1</v>
      </c>
      <c r="C33" s="35" t="s">
        <v>24</v>
      </c>
      <c r="D33" s="18"/>
      <c r="E33" s="99">
        <f>B33*D33</f>
        <v>0</v>
      </c>
      <c r="H33" t="s">
        <v>321</v>
      </c>
      <c r="J33" s="67" t="s">
        <v>34</v>
      </c>
      <c r="K33" s="27">
        <v>0.79</v>
      </c>
    </row>
    <row r="34" spans="2:11" x14ac:dyDescent="0.3">
      <c r="B34" s="98">
        <v>2</v>
      </c>
      <c r="C34" s="35" t="s">
        <v>28</v>
      </c>
      <c r="D34" s="18"/>
      <c r="E34" s="99">
        <f>B34*D34</f>
        <v>0</v>
      </c>
      <c r="H34" t="s">
        <v>323</v>
      </c>
      <c r="J34" s="67" t="s">
        <v>322</v>
      </c>
      <c r="K34" s="27">
        <v>1.19</v>
      </c>
    </row>
    <row r="35" spans="2:11" x14ac:dyDescent="0.3">
      <c r="B35" s="98">
        <v>5</v>
      </c>
      <c r="C35" s="35" t="s">
        <v>29</v>
      </c>
      <c r="D35" s="18"/>
      <c r="E35" s="99">
        <f>B35*D35</f>
        <v>0</v>
      </c>
      <c r="H35" t="s">
        <v>190</v>
      </c>
      <c r="J35" s="67" t="s">
        <v>16</v>
      </c>
      <c r="K35" s="27">
        <v>3.49</v>
      </c>
    </row>
    <row r="36" spans="2:11" x14ac:dyDescent="0.3">
      <c r="B36" s="100"/>
      <c r="C36" s="101" t="s">
        <v>0</v>
      </c>
      <c r="D36" s="102"/>
      <c r="E36" s="103">
        <f>SUM(E31:E35)</f>
        <v>0</v>
      </c>
      <c r="H36" t="s">
        <v>324</v>
      </c>
      <c r="J36" s="67" t="s">
        <v>22</v>
      </c>
      <c r="K36" s="27">
        <v>2.12</v>
      </c>
    </row>
    <row r="37" spans="2:11" x14ac:dyDescent="0.3">
      <c r="B37" s="100"/>
      <c r="H37" t="s">
        <v>326</v>
      </c>
      <c r="J37" s="67" t="s">
        <v>325</v>
      </c>
      <c r="K37" s="27">
        <v>0.45</v>
      </c>
    </row>
    <row r="38" spans="2:11" x14ac:dyDescent="0.3">
      <c r="B38" s="100"/>
      <c r="F38" s="104"/>
      <c r="H38" t="s">
        <v>54</v>
      </c>
      <c r="J38" s="67" t="s">
        <v>21</v>
      </c>
      <c r="K38" s="27">
        <v>3.87</v>
      </c>
    </row>
    <row r="39" spans="2:11" x14ac:dyDescent="0.3">
      <c r="B39" s="55" t="s">
        <v>194</v>
      </c>
      <c r="H39" t="s">
        <v>335</v>
      </c>
      <c r="J39" s="67" t="s">
        <v>29</v>
      </c>
      <c r="K39" s="27">
        <v>2.19</v>
      </c>
    </row>
    <row r="40" spans="2:11" x14ac:dyDescent="0.3">
      <c r="B40" s="90" t="s">
        <v>2</v>
      </c>
      <c r="C40" s="90" t="s">
        <v>1</v>
      </c>
      <c r="D40" s="90" t="s">
        <v>3</v>
      </c>
      <c r="E40" s="90" t="s">
        <v>0</v>
      </c>
      <c r="G40" s="104"/>
      <c r="H40" t="s">
        <v>336</v>
      </c>
      <c r="J40" s="67" t="s">
        <v>17</v>
      </c>
      <c r="K40" s="27">
        <v>3.41</v>
      </c>
    </row>
    <row r="41" spans="2:11" x14ac:dyDescent="0.3">
      <c r="B41" s="94">
        <v>2</v>
      </c>
      <c r="C41" s="95" t="s">
        <v>34</v>
      </c>
      <c r="D41" s="18">
        <f>INDEX($K$32:$K$47,MATCH(C31,$J$32:$J$47,0))</f>
        <v>0.79</v>
      </c>
      <c r="E41" s="96">
        <f>B41*D41</f>
        <v>1.58</v>
      </c>
      <c r="H41" t="s">
        <v>193</v>
      </c>
      <c r="J41" s="67" t="s">
        <v>24</v>
      </c>
      <c r="K41" s="27">
        <v>4.8899999999999997</v>
      </c>
    </row>
    <row r="42" spans="2:11" x14ac:dyDescent="0.3">
      <c r="B42" s="98">
        <v>3</v>
      </c>
      <c r="C42" s="35" t="s">
        <v>22</v>
      </c>
      <c r="D42" s="18">
        <f>INDEX($K$32:$K$47,MATCH(C32,$J$32:$J$47,0))</f>
        <v>2.12</v>
      </c>
      <c r="E42" s="99">
        <f>B42*D42</f>
        <v>6.36</v>
      </c>
      <c r="H42" t="s">
        <v>324</v>
      </c>
      <c r="J42" s="67" t="s">
        <v>18</v>
      </c>
      <c r="K42" s="27">
        <v>1.39</v>
      </c>
    </row>
    <row r="43" spans="2:11" x14ac:dyDescent="0.3">
      <c r="B43" s="98">
        <v>1</v>
      </c>
      <c r="C43" s="35" t="s">
        <v>24</v>
      </c>
      <c r="D43" s="18">
        <f>INDEX($K$32:$K$47,MATCH(C33,$J$32:$J$47,0))</f>
        <v>4.8899999999999997</v>
      </c>
      <c r="E43" s="99">
        <f>B43*D43</f>
        <v>4.8899999999999997</v>
      </c>
      <c r="H43" t="s">
        <v>323</v>
      </c>
      <c r="J43" s="67" t="s">
        <v>330</v>
      </c>
      <c r="K43" s="27">
        <v>1.59</v>
      </c>
    </row>
    <row r="44" spans="2:11" x14ac:dyDescent="0.3">
      <c r="B44" s="98">
        <v>2</v>
      </c>
      <c r="C44" s="35" t="s">
        <v>28</v>
      </c>
      <c r="D44" s="18">
        <f>INDEX($K$32:$K$47,MATCH(C34,$J$32:$J$47,0))</f>
        <v>6.79</v>
      </c>
      <c r="E44" s="99">
        <f>B44*D44</f>
        <v>13.58</v>
      </c>
      <c r="H44" t="s">
        <v>337</v>
      </c>
      <c r="J44" s="67" t="s">
        <v>27</v>
      </c>
      <c r="K44" s="27">
        <v>2.87</v>
      </c>
    </row>
    <row r="45" spans="2:11" x14ac:dyDescent="0.3">
      <c r="B45" s="98">
        <v>5</v>
      </c>
      <c r="C45" s="35" t="s">
        <v>29</v>
      </c>
      <c r="D45" s="18">
        <f>INDEX($K$32:$K$47,MATCH(C35,$J$32:$J$47,0))</f>
        <v>2.19</v>
      </c>
      <c r="E45" s="99">
        <f>B45*D45</f>
        <v>10.95</v>
      </c>
      <c r="H45" t="s">
        <v>331</v>
      </c>
      <c r="J45" s="67" t="s">
        <v>19</v>
      </c>
      <c r="K45" s="27">
        <v>5.89</v>
      </c>
    </row>
    <row r="46" spans="2:11" x14ac:dyDescent="0.3">
      <c r="B46" s="100"/>
      <c r="C46" s="101" t="s">
        <v>0</v>
      </c>
      <c r="D46" s="102"/>
      <c r="E46" s="103">
        <f>SUM(E41:E45)</f>
        <v>37.36</v>
      </c>
      <c r="H46" t="s">
        <v>54</v>
      </c>
      <c r="J46" s="67" t="s">
        <v>28</v>
      </c>
      <c r="K46" s="27">
        <v>6.79</v>
      </c>
    </row>
    <row r="47" spans="2:11" x14ac:dyDescent="0.3">
      <c r="B47" s="100"/>
      <c r="H47" t="s">
        <v>332</v>
      </c>
      <c r="J47" s="67" t="s">
        <v>25</v>
      </c>
      <c r="K47" s="27">
        <v>4.87</v>
      </c>
    </row>
    <row r="48" spans="2:11" x14ac:dyDescent="0.3">
      <c r="B48" s="100"/>
    </row>
  </sheetData>
  <mergeCells count="5">
    <mergeCell ref="A1:G1"/>
    <mergeCell ref="A3:G3"/>
    <mergeCell ref="A5:G5"/>
    <mergeCell ref="A27:G27"/>
    <mergeCell ref="A28:G28"/>
  </mergeCells>
  <dataValidations count="2">
    <dataValidation type="list" allowBlank="1" showInputMessage="1" showErrorMessage="1" sqref="C31:C35 C41:C45 C8:C12 C18:C22" xr:uid="{00000000-0002-0000-1000-000000000000}">
      <formula1>$J$32:$J$47</formula1>
    </dataValidation>
    <dataValidation type="whole" allowBlank="1" showInputMessage="1" showErrorMessage="1" error="Must be between 1 and 99" sqref="B31:B35 B41:B45 B8:B12 B18:B22" xr:uid="{00000000-0002-0000-1000-000001000000}">
      <formula1>1</formula1>
      <formula2>99</formula2>
    </dataValidation>
  </dataValidations>
  <pageMargins left="0.7" right="0.7" top="0.75" bottom="0.75" header="0.3" footer="0.3"/>
  <pageSetup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33"/>
  <sheetViews>
    <sheetView zoomScale="120" zoomScaleNormal="120" workbookViewId="0">
      <selection sqref="A1:H1"/>
    </sheetView>
  </sheetViews>
  <sheetFormatPr defaultColWidth="8.88671875" defaultRowHeight="14.4" x14ac:dyDescent="0.3"/>
  <cols>
    <col min="1" max="1" width="8.44140625" customWidth="1"/>
    <col min="2" max="2" width="11.88671875" customWidth="1"/>
    <col min="5" max="5" width="21.44140625" customWidth="1"/>
  </cols>
  <sheetData>
    <row r="1" spans="1:8" ht="26.25" customHeight="1" x14ac:dyDescent="0.3">
      <c r="A1" s="242" t="s">
        <v>338</v>
      </c>
      <c r="B1" s="242"/>
      <c r="C1" s="242"/>
      <c r="D1" s="242"/>
      <c r="E1" s="242"/>
      <c r="F1" s="242"/>
      <c r="G1" s="242"/>
      <c r="H1" s="242"/>
    </row>
    <row r="2" spans="1:8" x14ac:dyDescent="0.3">
      <c r="A2" s="10"/>
    </row>
    <row r="4" spans="1:8" ht="66.75" customHeight="1" x14ac:dyDescent="0.3">
      <c r="A4" s="241" t="s">
        <v>339</v>
      </c>
      <c r="B4" s="241"/>
      <c r="C4" s="241"/>
      <c r="D4" s="241"/>
      <c r="E4" s="241"/>
      <c r="F4" s="241"/>
      <c r="G4" s="241"/>
      <c r="H4" s="241"/>
    </row>
    <row r="5" spans="1:8" x14ac:dyDescent="0.3">
      <c r="A5" s="82"/>
      <c r="B5" s="82"/>
      <c r="C5" s="82"/>
      <c r="D5" s="82"/>
      <c r="E5" s="82"/>
      <c r="F5" s="82"/>
      <c r="G5" s="82"/>
      <c r="H5" s="82"/>
    </row>
    <row r="6" spans="1:8" ht="81.75" customHeight="1" x14ac:dyDescent="0.3">
      <c r="A6" s="241" t="s">
        <v>340</v>
      </c>
      <c r="B6" s="241"/>
      <c r="C6" s="241"/>
      <c r="D6" s="241"/>
      <c r="E6" s="241"/>
      <c r="F6" s="241"/>
      <c r="G6" s="241"/>
      <c r="H6" s="241"/>
    </row>
    <row r="8" spans="1:8" ht="15.6" x14ac:dyDescent="0.3">
      <c r="A8" s="113" t="s">
        <v>341</v>
      </c>
    </row>
    <row r="9" spans="1:8" s="9" customFormat="1" x14ac:dyDescent="0.3">
      <c r="A9" s="83" t="s">
        <v>342</v>
      </c>
    </row>
    <row r="10" spans="1:8" s="9" customFormat="1" x14ac:dyDescent="0.3">
      <c r="A10" s="83" t="s">
        <v>343</v>
      </c>
    </row>
    <row r="11" spans="1:8" s="9" customFormat="1" x14ac:dyDescent="0.3">
      <c r="A11" s="83" t="s">
        <v>344</v>
      </c>
    </row>
    <row r="12" spans="1:8" s="9" customFormat="1" x14ac:dyDescent="0.3">
      <c r="A12" s="83"/>
    </row>
    <row r="13" spans="1:8" x14ac:dyDescent="0.3">
      <c r="B13" s="25" t="s">
        <v>13</v>
      </c>
      <c r="C13" s="25" t="s">
        <v>60</v>
      </c>
      <c r="E13" s="92" t="s">
        <v>318</v>
      </c>
    </row>
    <row r="14" spans="1:8" x14ac:dyDescent="0.3">
      <c r="B14" s="84" t="s">
        <v>305</v>
      </c>
      <c r="C14" s="23">
        <v>11</v>
      </c>
      <c r="E14" s="216" t="s">
        <v>257</v>
      </c>
    </row>
    <row r="15" spans="1:8" x14ac:dyDescent="0.3">
      <c r="B15" s="84" t="s">
        <v>304</v>
      </c>
      <c r="C15" s="23">
        <v>16</v>
      </c>
      <c r="E15" s="216" t="s">
        <v>293</v>
      </c>
    </row>
    <row r="16" spans="1:8" x14ac:dyDescent="0.3">
      <c r="B16" s="84" t="s">
        <v>303</v>
      </c>
      <c r="C16" s="23">
        <v>23</v>
      </c>
      <c r="E16" s="216" t="s">
        <v>193</v>
      </c>
    </row>
    <row r="17" spans="2:7" x14ac:dyDescent="0.3">
      <c r="B17" s="84" t="s">
        <v>302</v>
      </c>
      <c r="C17" s="23">
        <v>31</v>
      </c>
      <c r="E17" s="216" t="s">
        <v>345</v>
      </c>
      <c r="G17" s="225"/>
    </row>
    <row r="18" spans="2:7" x14ac:dyDescent="0.3">
      <c r="B18" s="84" t="s">
        <v>297</v>
      </c>
      <c r="C18" s="23">
        <v>91</v>
      </c>
      <c r="E18" s="216" t="s">
        <v>246</v>
      </c>
    </row>
    <row r="19" spans="2:7" x14ac:dyDescent="0.3">
      <c r="B19" s="84" t="s">
        <v>61</v>
      </c>
      <c r="C19" s="23">
        <v>35</v>
      </c>
      <c r="E19" s="216" t="s">
        <v>294</v>
      </c>
    </row>
    <row r="20" spans="2:7" x14ac:dyDescent="0.3">
      <c r="B20" s="84" t="s">
        <v>301</v>
      </c>
      <c r="C20" s="23">
        <v>45</v>
      </c>
      <c r="E20" s="216" t="s">
        <v>190</v>
      </c>
    </row>
    <row r="21" spans="2:7" x14ac:dyDescent="0.3">
      <c r="B21" s="84" t="s">
        <v>299</v>
      </c>
      <c r="C21" s="23">
        <v>76</v>
      </c>
      <c r="E21" s="216" t="s">
        <v>353</v>
      </c>
    </row>
    <row r="22" spans="2:7" x14ac:dyDescent="0.3">
      <c r="B22" s="84" t="s">
        <v>298</v>
      </c>
      <c r="C22" s="23">
        <v>89</v>
      </c>
      <c r="E22" s="216" t="s">
        <v>296</v>
      </c>
    </row>
    <row r="23" spans="2:7" x14ac:dyDescent="0.3">
      <c r="B23" s="84" t="s">
        <v>300</v>
      </c>
      <c r="C23" s="23">
        <v>76</v>
      </c>
    </row>
    <row r="24" spans="2:7" s="156" customFormat="1" x14ac:dyDescent="0.3"/>
    <row r="25" spans="2:7" s="156" customFormat="1" x14ac:dyDescent="0.3">
      <c r="B25" s="9" t="s">
        <v>567</v>
      </c>
    </row>
    <row r="26" spans="2:7" s="156" customFormat="1" x14ac:dyDescent="0.3">
      <c r="B26" s="224">
        <f>MAX(C14:C23)</f>
        <v>91</v>
      </c>
    </row>
    <row r="28" spans="2:7" x14ac:dyDescent="0.3">
      <c r="B28" s="9" t="s">
        <v>346</v>
      </c>
    </row>
    <row r="29" spans="2:7" x14ac:dyDescent="0.3">
      <c r="B29" s="20"/>
      <c r="C29" s="87"/>
      <c r="D29" s="87"/>
      <c r="E29" s="42"/>
    </row>
    <row r="31" spans="2:7" x14ac:dyDescent="0.3">
      <c r="B31" s="105" t="s">
        <v>194</v>
      </c>
    </row>
    <row r="32" spans="2:7" x14ac:dyDescent="0.3">
      <c r="B32" s="9" t="s">
        <v>346</v>
      </c>
    </row>
    <row r="33" spans="2:3" x14ac:dyDescent="0.3">
      <c r="B33" s="20" t="str">
        <f>INDEX(B14:B23,MATCH(B26,C14:C23,0))</f>
        <v>Jackson</v>
      </c>
      <c r="C33" s="87"/>
    </row>
  </sheetData>
  <mergeCells count="3">
    <mergeCell ref="A1:H1"/>
    <mergeCell ref="A4:H4"/>
    <mergeCell ref="A6:H6"/>
  </mergeCells>
  <pageMargins left="0.7" right="0.7" top="0.75" bottom="0.75" header="0.3" footer="0.3"/>
  <pageSetup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H34"/>
  <sheetViews>
    <sheetView zoomScale="120" zoomScaleNormal="120" workbookViewId="0">
      <selection sqref="A1:H1"/>
    </sheetView>
  </sheetViews>
  <sheetFormatPr defaultColWidth="8.88671875" defaultRowHeight="14.4" x14ac:dyDescent="0.3"/>
  <cols>
    <col min="1" max="1" width="4" customWidth="1"/>
    <col min="2" max="2" width="11.88671875" customWidth="1"/>
    <col min="7" max="7" width="9.109375" customWidth="1"/>
  </cols>
  <sheetData>
    <row r="1" spans="1:8" ht="24" customHeight="1" x14ac:dyDescent="0.3">
      <c r="A1" s="242" t="s">
        <v>347</v>
      </c>
      <c r="B1" s="242"/>
      <c r="C1" s="242"/>
      <c r="D1" s="242"/>
      <c r="E1" s="242"/>
      <c r="F1" s="242"/>
      <c r="G1" s="242"/>
      <c r="H1" s="242"/>
    </row>
    <row r="2" spans="1:8" x14ac:dyDescent="0.3">
      <c r="A2" s="10"/>
    </row>
    <row r="4" spans="1:8" ht="15.6" x14ac:dyDescent="0.3">
      <c r="A4" s="246" t="s">
        <v>568</v>
      </c>
      <c r="B4" s="246"/>
      <c r="C4" s="246"/>
      <c r="D4" s="246"/>
      <c r="E4" s="246"/>
      <c r="F4" s="246"/>
      <c r="G4" s="246"/>
      <c r="H4" s="246"/>
    </row>
    <row r="5" spans="1:8" s="9" customFormat="1" ht="62.25" customHeight="1" x14ac:dyDescent="0.3">
      <c r="A5" s="247" t="s">
        <v>348</v>
      </c>
      <c r="B5" s="247"/>
      <c r="C5" s="247"/>
      <c r="D5" s="247"/>
      <c r="E5" s="247"/>
      <c r="F5" s="247"/>
      <c r="G5" s="247"/>
      <c r="H5" s="247"/>
    </row>
    <row r="6" spans="1:8" s="9" customFormat="1" x14ac:dyDescent="0.3">
      <c r="A6" s="83"/>
    </row>
    <row r="7" spans="1:8" s="9" customFormat="1" ht="60.75" customHeight="1" x14ac:dyDescent="0.3">
      <c r="A7" s="247" t="s">
        <v>349</v>
      </c>
      <c r="B7" s="247"/>
      <c r="C7" s="247"/>
      <c r="D7" s="247"/>
      <c r="E7" s="247"/>
      <c r="F7" s="247"/>
      <c r="G7" s="247"/>
      <c r="H7" s="247"/>
    </row>
    <row r="8" spans="1:8" s="9" customFormat="1" x14ac:dyDescent="0.3">
      <c r="A8" s="83"/>
    </row>
    <row r="10" spans="1:8" x14ac:dyDescent="0.3">
      <c r="B10" s="25" t="s">
        <v>13</v>
      </c>
      <c r="C10" s="25" t="s">
        <v>30</v>
      </c>
      <c r="D10" s="25" t="s">
        <v>8</v>
      </c>
      <c r="E10" s="25" t="s">
        <v>32</v>
      </c>
      <c r="G10" s="92" t="s">
        <v>318</v>
      </c>
    </row>
    <row r="11" spans="1:8" x14ac:dyDescent="0.3">
      <c r="B11" s="23" t="s">
        <v>20</v>
      </c>
      <c r="C11" s="84">
        <v>11</v>
      </c>
      <c r="D11" s="88">
        <v>13</v>
      </c>
      <c r="E11" s="88">
        <v>15</v>
      </c>
      <c r="G11" t="s">
        <v>350</v>
      </c>
    </row>
    <row r="12" spans="1:8" x14ac:dyDescent="0.3">
      <c r="B12" s="23" t="s">
        <v>304</v>
      </c>
      <c r="C12" s="84">
        <v>16</v>
      </c>
      <c r="D12" s="88">
        <v>18</v>
      </c>
      <c r="E12" s="88">
        <v>20</v>
      </c>
      <c r="G12" t="s">
        <v>293</v>
      </c>
    </row>
    <row r="13" spans="1:8" x14ac:dyDescent="0.3">
      <c r="B13" s="23" t="s">
        <v>351</v>
      </c>
      <c r="C13" s="84">
        <v>23</v>
      </c>
      <c r="D13" s="88">
        <v>25</v>
      </c>
      <c r="E13" s="88">
        <v>27</v>
      </c>
      <c r="G13" t="s">
        <v>687</v>
      </c>
    </row>
    <row r="14" spans="1:8" x14ac:dyDescent="0.3">
      <c r="B14" s="23" t="s">
        <v>302</v>
      </c>
      <c r="C14" s="84">
        <v>31</v>
      </c>
      <c r="D14" s="88">
        <v>33</v>
      </c>
      <c r="E14" s="88">
        <v>35</v>
      </c>
      <c r="G14" t="s">
        <v>345</v>
      </c>
    </row>
    <row r="15" spans="1:8" x14ac:dyDescent="0.3">
      <c r="B15" s="23" t="s">
        <v>297</v>
      </c>
      <c r="C15" s="84">
        <v>91</v>
      </c>
      <c r="D15" s="88">
        <v>93</v>
      </c>
      <c r="E15" s="88">
        <v>95</v>
      </c>
      <c r="G15" t="s">
        <v>352</v>
      </c>
    </row>
    <row r="16" spans="1:8" x14ac:dyDescent="0.3">
      <c r="B16" s="23" t="s">
        <v>61</v>
      </c>
      <c r="C16" s="84">
        <v>35</v>
      </c>
      <c r="D16" s="88">
        <v>37</v>
      </c>
      <c r="E16" s="88">
        <v>39</v>
      </c>
      <c r="G16" t="s">
        <v>294</v>
      </c>
    </row>
    <row r="17" spans="2:7" x14ac:dyDescent="0.3">
      <c r="B17" s="23" t="s">
        <v>301</v>
      </c>
      <c r="C17" s="84">
        <v>45</v>
      </c>
      <c r="D17" s="88">
        <v>47</v>
      </c>
      <c r="E17" s="88">
        <v>49</v>
      </c>
      <c r="G17" t="s">
        <v>688</v>
      </c>
    </row>
    <row r="18" spans="2:7" x14ac:dyDescent="0.3">
      <c r="B18" s="23" t="s">
        <v>299</v>
      </c>
      <c r="C18" s="84">
        <v>76</v>
      </c>
      <c r="D18" s="88">
        <v>78</v>
      </c>
      <c r="E18" s="88">
        <v>80</v>
      </c>
      <c r="G18" t="s">
        <v>353</v>
      </c>
    </row>
    <row r="19" spans="2:7" x14ac:dyDescent="0.3">
      <c r="B19" s="23" t="s">
        <v>298</v>
      </c>
      <c r="C19" s="84">
        <v>89</v>
      </c>
      <c r="D19" s="88">
        <v>91</v>
      </c>
      <c r="E19" s="88">
        <v>93</v>
      </c>
      <c r="G19" t="s">
        <v>296</v>
      </c>
    </row>
    <row r="20" spans="2:7" x14ac:dyDescent="0.3">
      <c r="B20" s="23" t="s">
        <v>300</v>
      </c>
      <c r="C20" s="84">
        <v>76</v>
      </c>
      <c r="D20" s="88">
        <v>78</v>
      </c>
      <c r="E20" s="88">
        <v>80</v>
      </c>
      <c r="G20" t="s">
        <v>354</v>
      </c>
    </row>
    <row r="22" spans="2:7" x14ac:dyDescent="0.3">
      <c r="B22" s="9" t="s">
        <v>355</v>
      </c>
    </row>
    <row r="23" spans="2:7" x14ac:dyDescent="0.3">
      <c r="B23" s="9" t="s">
        <v>13</v>
      </c>
      <c r="C23" s="25" t="s">
        <v>30</v>
      </c>
      <c r="D23" s="25" t="s">
        <v>8</v>
      </c>
      <c r="E23" s="25" t="s">
        <v>32</v>
      </c>
    </row>
    <row r="24" spans="2:7" x14ac:dyDescent="0.3">
      <c r="B24" s="89" t="s">
        <v>299</v>
      </c>
      <c r="C24" s="20"/>
      <c r="D24" s="20"/>
      <c r="E24" s="20"/>
    </row>
    <row r="25" spans="2:7" x14ac:dyDescent="0.3">
      <c r="B25" s="89" t="s">
        <v>304</v>
      </c>
      <c r="C25" s="20"/>
      <c r="D25" s="20"/>
      <c r="E25" s="20"/>
    </row>
    <row r="26" spans="2:7" x14ac:dyDescent="0.3">
      <c r="B26" s="89" t="s">
        <v>298</v>
      </c>
      <c r="C26" s="20"/>
      <c r="D26" s="20"/>
      <c r="E26" s="20"/>
    </row>
    <row r="29" spans="2:7" x14ac:dyDescent="0.3">
      <c r="B29" s="105" t="s">
        <v>194</v>
      </c>
    </row>
    <row r="30" spans="2:7" x14ac:dyDescent="0.3">
      <c r="B30" s="9" t="s">
        <v>355</v>
      </c>
    </row>
    <row r="31" spans="2:7" x14ac:dyDescent="0.3">
      <c r="B31" s="9" t="s">
        <v>13</v>
      </c>
      <c r="C31" s="25" t="s">
        <v>30</v>
      </c>
      <c r="D31" s="25" t="s">
        <v>8</v>
      </c>
      <c r="E31" s="25" t="s">
        <v>32</v>
      </c>
    </row>
    <row r="32" spans="2:7" x14ac:dyDescent="0.3">
      <c r="B32" s="89" t="s">
        <v>299</v>
      </c>
      <c r="C32" s="20">
        <f>INDEX(C$11:C$20, MATCH($B24,$B$11:$B$20,0))</f>
        <v>76</v>
      </c>
      <c r="D32" s="20">
        <f>INDEX(D$11:D$20, MATCH($B24,$B$11:$B$20,0))</f>
        <v>78</v>
      </c>
      <c r="E32" s="20">
        <f>INDEX(E$11:E$20, MATCH($B24,$B$11:$B$20,0))</f>
        <v>80</v>
      </c>
    </row>
    <row r="33" spans="2:5" x14ac:dyDescent="0.3">
      <c r="B33" s="89" t="s">
        <v>304</v>
      </c>
      <c r="C33" s="20">
        <f t="shared" ref="C33:E34" si="0">INDEX(C$11:C$20, MATCH($B25,$B$11:$B$20,0))</f>
        <v>16</v>
      </c>
      <c r="D33" s="20">
        <f t="shared" si="0"/>
        <v>18</v>
      </c>
      <c r="E33" s="20">
        <f t="shared" si="0"/>
        <v>20</v>
      </c>
    </row>
    <row r="34" spans="2:5" x14ac:dyDescent="0.3">
      <c r="B34" s="89" t="s">
        <v>298</v>
      </c>
      <c r="C34" s="20">
        <f t="shared" si="0"/>
        <v>89</v>
      </c>
      <c r="D34" s="20">
        <f t="shared" si="0"/>
        <v>91</v>
      </c>
      <c r="E34" s="20">
        <f>INDEX(E$11:E$20, MATCH($B26,$B$11:$B$20,0))</f>
        <v>93</v>
      </c>
    </row>
  </sheetData>
  <mergeCells count="4">
    <mergeCell ref="A1:H1"/>
    <mergeCell ref="A4:H4"/>
    <mergeCell ref="A5:H5"/>
    <mergeCell ref="A7:H7"/>
  </mergeCells>
  <pageMargins left="0.7" right="0.7" top="0.75" bottom="0.75" header="0.3" footer="0.3"/>
  <pageSetup orientation="portrait" horizont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K51"/>
  <sheetViews>
    <sheetView zoomScale="120" zoomScaleNormal="120" workbookViewId="0">
      <selection sqref="A1:G1"/>
    </sheetView>
  </sheetViews>
  <sheetFormatPr defaultColWidth="8.88671875" defaultRowHeight="14.4" x14ac:dyDescent="0.3"/>
  <cols>
    <col min="1" max="1" width="12.6640625" customWidth="1"/>
    <col min="7" max="7" width="9.6640625" customWidth="1"/>
  </cols>
  <sheetData>
    <row r="1" spans="1:9" ht="21" x14ac:dyDescent="0.4">
      <c r="A1" s="243" t="s">
        <v>364</v>
      </c>
      <c r="B1" s="243"/>
      <c r="C1" s="243"/>
      <c r="D1" s="243"/>
      <c r="E1" s="243"/>
      <c r="F1" s="243"/>
      <c r="G1" s="243"/>
    </row>
    <row r="3" spans="1:9" x14ac:dyDescent="0.3">
      <c r="A3" t="s">
        <v>365</v>
      </c>
    </row>
    <row r="4" spans="1:9" x14ac:dyDescent="0.3">
      <c r="A4" t="s">
        <v>375</v>
      </c>
    </row>
    <row r="5" spans="1:9" x14ac:dyDescent="0.3">
      <c r="A5" t="s">
        <v>366</v>
      </c>
    </row>
    <row r="6" spans="1:9" x14ac:dyDescent="0.3">
      <c r="A6" t="s">
        <v>367</v>
      </c>
    </row>
    <row r="8" spans="1:9" s="156" customFormat="1" ht="15.6" x14ac:dyDescent="0.3">
      <c r="A8" s="164" t="s">
        <v>569</v>
      </c>
    </row>
    <row r="9" spans="1:9" s="156" customFormat="1" x14ac:dyDescent="0.3"/>
    <row r="10" spans="1:9" s="156" customFormat="1" ht="15.6" x14ac:dyDescent="0.3">
      <c r="A10" s="17" t="s">
        <v>570</v>
      </c>
      <c r="G10" s="218" t="s">
        <v>689</v>
      </c>
    </row>
    <row r="11" spans="1:9" s="156" customFormat="1" x14ac:dyDescent="0.3">
      <c r="B11" s="248" t="s">
        <v>473</v>
      </c>
      <c r="C11" s="248"/>
      <c r="D11" s="248"/>
      <c r="E11" s="248"/>
    </row>
    <row r="12" spans="1:9" s="156" customFormat="1" x14ac:dyDescent="0.3">
      <c r="A12" s="158" t="s">
        <v>493</v>
      </c>
      <c r="B12" s="109" t="s">
        <v>30</v>
      </c>
      <c r="C12" s="109" t="s">
        <v>8</v>
      </c>
      <c r="D12" s="109" t="s">
        <v>32</v>
      </c>
      <c r="E12" s="109" t="s">
        <v>9</v>
      </c>
      <c r="G12" s="158" t="s">
        <v>493</v>
      </c>
      <c r="H12" s="158" t="s">
        <v>473</v>
      </c>
      <c r="I12" s="158" t="s">
        <v>57</v>
      </c>
    </row>
    <row r="13" spans="1:9" s="156" customFormat="1" x14ac:dyDescent="0.3">
      <c r="A13" s="110" t="s">
        <v>571</v>
      </c>
      <c r="B13" s="166">
        <v>4500</v>
      </c>
      <c r="C13" s="166">
        <v>4500</v>
      </c>
      <c r="D13" s="166">
        <v>4500</v>
      </c>
      <c r="E13" s="166">
        <v>4700</v>
      </c>
      <c r="G13" s="219" t="s">
        <v>573</v>
      </c>
      <c r="H13" s="217" t="s">
        <v>8</v>
      </c>
      <c r="I13" s="168"/>
    </row>
    <row r="14" spans="1:9" s="156" customFormat="1" x14ac:dyDescent="0.3">
      <c r="A14" s="110" t="s">
        <v>572</v>
      </c>
      <c r="B14" s="166">
        <v>1700</v>
      </c>
      <c r="C14" s="166">
        <v>1700</v>
      </c>
      <c r="D14" s="166">
        <v>1900</v>
      </c>
      <c r="E14" s="166">
        <v>1900</v>
      </c>
      <c r="G14" s="112" t="s">
        <v>571</v>
      </c>
      <c r="H14" s="156" t="s">
        <v>9</v>
      </c>
      <c r="I14" s="168"/>
    </row>
    <row r="15" spans="1:9" s="156" customFormat="1" x14ac:dyDescent="0.3">
      <c r="A15" s="110" t="s">
        <v>573</v>
      </c>
      <c r="B15" s="166">
        <v>2800</v>
      </c>
      <c r="C15" s="167">
        <v>2600</v>
      </c>
      <c r="D15" s="167">
        <v>2400</v>
      </c>
      <c r="E15" s="167">
        <v>2000</v>
      </c>
      <c r="G15" s="112" t="s">
        <v>575</v>
      </c>
      <c r="H15" s="156" t="s">
        <v>30</v>
      </c>
      <c r="I15" s="168"/>
    </row>
    <row r="16" spans="1:9" s="156" customFormat="1" x14ac:dyDescent="0.3">
      <c r="A16" s="110" t="s">
        <v>574</v>
      </c>
      <c r="B16" s="111">
        <v>500</v>
      </c>
      <c r="C16" s="27">
        <v>700</v>
      </c>
      <c r="D16" s="167">
        <v>1000</v>
      </c>
      <c r="E16" s="167">
        <v>1500</v>
      </c>
      <c r="G16" s="112" t="s">
        <v>571</v>
      </c>
      <c r="H16" s="156" t="s">
        <v>32</v>
      </c>
      <c r="I16" s="168"/>
    </row>
    <row r="17" spans="1:11" s="156" customFormat="1" x14ac:dyDescent="0.3">
      <c r="A17" s="110" t="s">
        <v>575</v>
      </c>
      <c r="B17" s="111">
        <v>600</v>
      </c>
      <c r="C17" s="111">
        <v>500</v>
      </c>
      <c r="D17" s="111">
        <v>400</v>
      </c>
      <c r="E17" s="111">
        <v>700</v>
      </c>
    </row>
    <row r="18" spans="1:11" s="156" customFormat="1" x14ac:dyDescent="0.3"/>
    <row r="19" spans="1:11" s="156" customFormat="1" x14ac:dyDescent="0.3"/>
    <row r="20" spans="1:11" s="156" customFormat="1" x14ac:dyDescent="0.3">
      <c r="A20" s="17" t="s">
        <v>576</v>
      </c>
    </row>
    <row r="21" spans="1:11" s="156" customFormat="1" x14ac:dyDescent="0.3">
      <c r="B21" s="248" t="s">
        <v>473</v>
      </c>
      <c r="C21" s="248"/>
      <c r="D21" s="248"/>
      <c r="E21" s="248"/>
    </row>
    <row r="22" spans="1:11" s="156" customFormat="1" x14ac:dyDescent="0.3">
      <c r="A22" s="158" t="s">
        <v>493</v>
      </c>
      <c r="B22" s="109" t="s">
        <v>30</v>
      </c>
      <c r="C22" s="109" t="s">
        <v>8</v>
      </c>
      <c r="D22" s="109" t="s">
        <v>32</v>
      </c>
      <c r="E22" s="109" t="s">
        <v>9</v>
      </c>
      <c r="G22" s="158" t="s">
        <v>493</v>
      </c>
      <c r="H22" s="158" t="s">
        <v>473</v>
      </c>
      <c r="I22" s="158" t="s">
        <v>57</v>
      </c>
    </row>
    <row r="23" spans="1:11" s="156" customFormat="1" ht="15.6" x14ac:dyDescent="0.3">
      <c r="A23" s="110" t="s">
        <v>571</v>
      </c>
      <c r="B23" s="166">
        <v>4500</v>
      </c>
      <c r="C23" s="166">
        <v>4500</v>
      </c>
      <c r="D23" s="166">
        <v>4500</v>
      </c>
      <c r="E23" s="166">
        <v>4700</v>
      </c>
      <c r="G23" s="219" t="s">
        <v>573</v>
      </c>
      <c r="H23" s="217" t="s">
        <v>8</v>
      </c>
      <c r="I23" s="168">
        <f>INDEX($B$23:$E$27, MATCH(G23,$A$23:$A$27,0),MATCH(H23,$B$22:$E$22,0))</f>
        <v>2600</v>
      </c>
      <c r="K23" s="115"/>
    </row>
    <row r="24" spans="1:11" s="156" customFormat="1" x14ac:dyDescent="0.3">
      <c r="A24" s="110" t="s">
        <v>572</v>
      </c>
      <c r="B24" s="166">
        <v>1700</v>
      </c>
      <c r="C24" s="166">
        <v>1700</v>
      </c>
      <c r="D24" s="166">
        <v>1900</v>
      </c>
      <c r="E24" s="166">
        <v>1900</v>
      </c>
      <c r="G24" s="112" t="s">
        <v>571</v>
      </c>
      <c r="H24" s="156" t="s">
        <v>9</v>
      </c>
      <c r="I24" s="168">
        <f>INDEX($B$23:$E$27, MATCH(G24,$A$23:$A$27,0),MATCH(H24,$B$22:$E$22,0))</f>
        <v>4700</v>
      </c>
    </row>
    <row r="25" spans="1:11" s="156" customFormat="1" x14ac:dyDescent="0.3">
      <c r="A25" s="110" t="s">
        <v>573</v>
      </c>
      <c r="B25" s="166">
        <v>2800</v>
      </c>
      <c r="C25" s="167">
        <v>2600</v>
      </c>
      <c r="D25" s="167">
        <v>2400</v>
      </c>
      <c r="E25" s="167">
        <v>2000</v>
      </c>
      <c r="G25" s="112" t="s">
        <v>575</v>
      </c>
      <c r="H25" s="156" t="s">
        <v>30</v>
      </c>
      <c r="I25" s="168">
        <f>INDEX($B$23:$E$27, MATCH(G25,$A$23:$A$27,0),MATCH(H25,$B$22:$E$22,0))</f>
        <v>600</v>
      </c>
    </row>
    <row r="26" spans="1:11" s="156" customFormat="1" x14ac:dyDescent="0.3">
      <c r="A26" s="110" t="s">
        <v>574</v>
      </c>
      <c r="B26" s="111">
        <v>500</v>
      </c>
      <c r="C26" s="27">
        <v>700</v>
      </c>
      <c r="D26" s="167">
        <v>1000</v>
      </c>
      <c r="E26" s="167">
        <v>1500</v>
      </c>
      <c r="G26" s="112" t="s">
        <v>571</v>
      </c>
      <c r="H26" s="156" t="s">
        <v>32</v>
      </c>
      <c r="I26" s="168">
        <f>INDEX($B$23:$E$27, MATCH(G26,$A$23:$A$27,0),MATCH(H26,$B$22:$E$22,0))</f>
        <v>4500</v>
      </c>
    </row>
    <row r="27" spans="1:11" s="156" customFormat="1" x14ac:dyDescent="0.3">
      <c r="A27" s="110" t="s">
        <v>575</v>
      </c>
      <c r="B27" s="111">
        <v>600</v>
      </c>
      <c r="C27" s="111">
        <v>500</v>
      </c>
      <c r="D27" s="111">
        <v>400</v>
      </c>
      <c r="E27" s="111">
        <v>700</v>
      </c>
    </row>
    <row r="28" spans="1:11" s="156" customFormat="1" x14ac:dyDescent="0.3"/>
    <row r="29" spans="1:11" s="156" customFormat="1" x14ac:dyDescent="0.3"/>
    <row r="30" spans="1:11" s="156" customFormat="1" x14ac:dyDescent="0.3"/>
    <row r="31" spans="1:11" ht="15.6" x14ac:dyDescent="0.3">
      <c r="A31" s="164" t="s">
        <v>374</v>
      </c>
    </row>
    <row r="33" spans="1:11" x14ac:dyDescent="0.3">
      <c r="A33" s="17" t="s">
        <v>368</v>
      </c>
    </row>
    <row r="34" spans="1:11" x14ac:dyDescent="0.3">
      <c r="B34" s="248" t="s">
        <v>369</v>
      </c>
      <c r="C34" s="248"/>
      <c r="D34" s="248"/>
      <c r="E34" s="248"/>
    </row>
    <row r="35" spans="1:11" x14ac:dyDescent="0.3">
      <c r="A35" s="25" t="s">
        <v>86</v>
      </c>
      <c r="B35" s="109">
        <v>0</v>
      </c>
      <c r="C35" s="109">
        <v>1</v>
      </c>
      <c r="D35" s="109">
        <v>2</v>
      </c>
      <c r="E35" s="109">
        <v>3</v>
      </c>
      <c r="G35" s="25" t="s">
        <v>86</v>
      </c>
      <c r="H35" s="25" t="s">
        <v>33</v>
      </c>
      <c r="I35" s="25" t="s">
        <v>57</v>
      </c>
    </row>
    <row r="36" spans="1:11" ht="15.6" x14ac:dyDescent="0.3">
      <c r="A36" s="110">
        <v>0</v>
      </c>
      <c r="B36" s="111">
        <v>5</v>
      </c>
      <c r="C36" s="27">
        <v>7</v>
      </c>
      <c r="D36" s="27">
        <v>9</v>
      </c>
      <c r="E36" s="27">
        <v>11</v>
      </c>
      <c r="G36" s="110">
        <v>50</v>
      </c>
      <c r="H36" s="116">
        <v>1</v>
      </c>
      <c r="I36" s="107">
        <f>INDEX($B$36:$E$40,MATCH(G36,$A$36:$A$40),MATCH(H36,$B$35:$E$35))</f>
        <v>12</v>
      </c>
      <c r="K36" s="115" t="s">
        <v>577</v>
      </c>
    </row>
    <row r="37" spans="1:11" x14ac:dyDescent="0.3">
      <c r="A37" s="110">
        <v>50</v>
      </c>
      <c r="B37" s="111">
        <v>9</v>
      </c>
      <c r="C37" s="27">
        <v>12</v>
      </c>
      <c r="D37" s="27">
        <v>15</v>
      </c>
      <c r="E37" s="27">
        <v>18</v>
      </c>
      <c r="G37" s="112">
        <v>45</v>
      </c>
      <c r="H37">
        <v>0.5</v>
      </c>
      <c r="I37" s="107"/>
    </row>
    <row r="38" spans="1:11" x14ac:dyDescent="0.3">
      <c r="A38" s="110">
        <v>100</v>
      </c>
      <c r="B38" s="111">
        <v>14</v>
      </c>
      <c r="C38" s="27">
        <v>18</v>
      </c>
      <c r="D38" s="27">
        <v>22</v>
      </c>
      <c r="E38" s="27">
        <v>26</v>
      </c>
      <c r="G38" s="112">
        <v>55</v>
      </c>
      <c r="H38">
        <v>1.5</v>
      </c>
      <c r="I38" s="107"/>
    </row>
    <row r="39" spans="1:11" x14ac:dyDescent="0.3">
      <c r="A39" s="110">
        <v>200</v>
      </c>
      <c r="B39" s="111">
        <v>18</v>
      </c>
      <c r="C39" s="27">
        <v>24</v>
      </c>
      <c r="D39" s="27">
        <v>30</v>
      </c>
      <c r="E39" s="27">
        <v>36</v>
      </c>
      <c r="G39" s="112">
        <v>105</v>
      </c>
      <c r="H39">
        <v>2.1</v>
      </c>
      <c r="I39" s="107"/>
    </row>
    <row r="40" spans="1:11" x14ac:dyDescent="0.3">
      <c r="A40" s="110">
        <v>500</v>
      </c>
      <c r="B40" s="111">
        <v>22</v>
      </c>
      <c r="C40" s="27">
        <v>30</v>
      </c>
      <c r="D40" s="27">
        <v>38</v>
      </c>
      <c r="E40" s="27">
        <v>46</v>
      </c>
    </row>
    <row r="43" spans="1:11" x14ac:dyDescent="0.3">
      <c r="A43" s="105" t="s">
        <v>194</v>
      </c>
    </row>
    <row r="44" spans="1:11" x14ac:dyDescent="0.3">
      <c r="A44" s="17" t="s">
        <v>368</v>
      </c>
    </row>
    <row r="45" spans="1:11" x14ac:dyDescent="0.3">
      <c r="B45" s="248" t="s">
        <v>369</v>
      </c>
      <c r="C45" s="248"/>
      <c r="D45" s="248"/>
      <c r="E45" s="248"/>
    </row>
    <row r="46" spans="1:11" x14ac:dyDescent="0.3">
      <c r="A46" s="25" t="s">
        <v>86</v>
      </c>
      <c r="B46" s="109">
        <v>0</v>
      </c>
      <c r="C46" s="109">
        <v>1</v>
      </c>
      <c r="D46" s="109">
        <v>2</v>
      </c>
      <c r="E46" s="109">
        <v>3</v>
      </c>
      <c r="G46" s="25" t="s">
        <v>86</v>
      </c>
      <c r="H46" s="25" t="s">
        <v>33</v>
      </c>
      <c r="I46" s="25" t="s">
        <v>57</v>
      </c>
    </row>
    <row r="47" spans="1:11" x14ac:dyDescent="0.3">
      <c r="A47" s="110">
        <v>0</v>
      </c>
      <c r="B47" s="111">
        <v>5</v>
      </c>
      <c r="C47" s="27">
        <v>7</v>
      </c>
      <c r="D47" s="27">
        <v>9</v>
      </c>
      <c r="E47" s="27">
        <v>11</v>
      </c>
      <c r="G47" s="110">
        <v>50</v>
      </c>
      <c r="H47" s="116">
        <v>1</v>
      </c>
      <c r="I47" s="107">
        <f>INDEX($B$47:$E$51,MATCH(G47,$A$47:$A$51),MATCH(H47,$B$46:$E$46))</f>
        <v>12</v>
      </c>
    </row>
    <row r="48" spans="1:11" x14ac:dyDescent="0.3">
      <c r="A48" s="110">
        <v>50</v>
      </c>
      <c r="B48" s="111">
        <v>9</v>
      </c>
      <c r="C48" s="27">
        <v>12</v>
      </c>
      <c r="D48" s="27">
        <v>15</v>
      </c>
      <c r="E48" s="27">
        <v>18</v>
      </c>
      <c r="G48" s="112">
        <v>45</v>
      </c>
      <c r="H48">
        <v>0.5</v>
      </c>
      <c r="I48" s="107">
        <f>INDEX($B$47:$E$51,MATCH(G48,$A$47:$A$51),MATCH(H48,$B$46:$E$46))</f>
        <v>5</v>
      </c>
    </row>
    <row r="49" spans="1:9" x14ac:dyDescent="0.3">
      <c r="A49" s="110">
        <v>100</v>
      </c>
      <c r="B49" s="111">
        <v>14</v>
      </c>
      <c r="C49" s="27">
        <v>18</v>
      </c>
      <c r="D49" s="27">
        <v>22</v>
      </c>
      <c r="E49" s="27">
        <v>26</v>
      </c>
      <c r="G49" s="112">
        <v>55</v>
      </c>
      <c r="H49">
        <v>1.5</v>
      </c>
      <c r="I49" s="107">
        <f>INDEX($B$47:$E$51,MATCH(G49,$A$47:$A$51),MATCH(H49,$B$46:$E$46))</f>
        <v>12</v>
      </c>
    </row>
    <row r="50" spans="1:9" x14ac:dyDescent="0.3">
      <c r="A50" s="110">
        <v>200</v>
      </c>
      <c r="B50" s="111">
        <v>18</v>
      </c>
      <c r="C50" s="27">
        <v>24</v>
      </c>
      <c r="D50" s="27">
        <v>30</v>
      </c>
      <c r="E50" s="27">
        <v>36</v>
      </c>
      <c r="G50" s="112">
        <v>105</v>
      </c>
      <c r="H50">
        <v>2.1</v>
      </c>
      <c r="I50" s="107">
        <f>INDEX($B$47:$E$51,MATCH(G50,$A$47:$A$51),MATCH(H50,$B$46:$E$46))</f>
        <v>22</v>
      </c>
    </row>
    <row r="51" spans="1:9" x14ac:dyDescent="0.3">
      <c r="A51" s="110">
        <v>500</v>
      </c>
      <c r="B51" s="111">
        <v>22</v>
      </c>
      <c r="C51" s="27">
        <v>30</v>
      </c>
      <c r="D51" s="27">
        <v>38</v>
      </c>
      <c r="E51" s="27">
        <v>46</v>
      </c>
    </row>
  </sheetData>
  <mergeCells count="5">
    <mergeCell ref="A1:G1"/>
    <mergeCell ref="B34:E34"/>
    <mergeCell ref="B45:E45"/>
    <mergeCell ref="B11:E11"/>
    <mergeCell ref="B21:E21"/>
  </mergeCells>
  <phoneticPr fontId="38" type="noConversion"/>
  <pageMargins left="0.7" right="0.7" top="0.75" bottom="0.75" header="0.3" footer="0.3"/>
  <pageSetup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EA090-42CD-4845-A88B-F68C71983F73}">
  <dimension ref="A1:H37"/>
  <sheetViews>
    <sheetView zoomScale="120" zoomScaleNormal="120" workbookViewId="0">
      <selection sqref="A1:B1"/>
    </sheetView>
  </sheetViews>
  <sheetFormatPr defaultRowHeight="14.4" x14ac:dyDescent="0.3"/>
  <cols>
    <col min="2" max="2" width="13.109375" customWidth="1"/>
  </cols>
  <sheetData>
    <row r="1" spans="1:8" ht="21" x14ac:dyDescent="0.3">
      <c r="A1" s="242" t="s">
        <v>712</v>
      </c>
      <c r="B1" s="242"/>
      <c r="C1" s="213"/>
      <c r="D1" s="213"/>
      <c r="E1" s="213"/>
      <c r="F1" s="213"/>
      <c r="G1" s="213"/>
      <c r="H1" s="213"/>
    </row>
    <row r="3" spans="1:8" x14ac:dyDescent="0.3">
      <c r="A3" t="s">
        <v>713</v>
      </c>
    </row>
    <row r="4" spans="1:8" x14ac:dyDescent="0.3">
      <c r="A4" t="s">
        <v>721</v>
      </c>
    </row>
    <row r="6" spans="1:8" ht="15.6" x14ac:dyDescent="0.3">
      <c r="A6" s="215" t="s">
        <v>341</v>
      </c>
      <c r="B6" s="216"/>
      <c r="C6" s="216"/>
      <c r="D6" s="216"/>
      <c r="E6" s="216"/>
    </row>
    <row r="7" spans="1:8" x14ac:dyDescent="0.3">
      <c r="A7" s="83" t="s">
        <v>718</v>
      </c>
      <c r="B7" s="9"/>
      <c r="C7" s="9"/>
      <c r="D7" s="9"/>
      <c r="E7" s="9"/>
    </row>
    <row r="8" spans="1:8" x14ac:dyDescent="0.3">
      <c r="A8" s="83" t="s">
        <v>722</v>
      </c>
      <c r="B8" s="9"/>
      <c r="C8" s="9"/>
      <c r="D8" s="9"/>
      <c r="E8" s="9"/>
    </row>
    <row r="9" spans="1:8" x14ac:dyDescent="0.3">
      <c r="A9" s="83"/>
      <c r="B9" s="9"/>
      <c r="C9" s="9"/>
      <c r="D9" s="9"/>
      <c r="E9" s="9"/>
    </row>
    <row r="10" spans="1:8" x14ac:dyDescent="0.3">
      <c r="A10" s="216"/>
      <c r="B10" s="214" t="s">
        <v>13</v>
      </c>
      <c r="C10" s="214" t="s">
        <v>717</v>
      </c>
      <c r="D10" s="214" t="s">
        <v>60</v>
      </c>
      <c r="E10" s="216"/>
      <c r="F10" s="92" t="s">
        <v>318</v>
      </c>
    </row>
    <row r="11" spans="1:8" x14ac:dyDescent="0.3">
      <c r="A11" s="216"/>
      <c r="B11" s="84" t="s">
        <v>305</v>
      </c>
      <c r="C11" s="84" t="s">
        <v>143</v>
      </c>
      <c r="D11" s="23">
        <v>11</v>
      </c>
      <c r="E11" s="216"/>
      <c r="F11" s="216" t="s">
        <v>257</v>
      </c>
    </row>
    <row r="12" spans="1:8" x14ac:dyDescent="0.3">
      <c r="A12" s="216"/>
      <c r="B12" s="84" t="s">
        <v>304</v>
      </c>
      <c r="C12" s="84" t="s">
        <v>144</v>
      </c>
      <c r="D12" s="23">
        <v>16</v>
      </c>
      <c r="E12" s="216"/>
      <c r="F12" s="216" t="s">
        <v>714</v>
      </c>
    </row>
    <row r="13" spans="1:8" x14ac:dyDescent="0.3">
      <c r="A13" s="216"/>
      <c r="B13" s="84" t="s">
        <v>303</v>
      </c>
      <c r="C13" s="84" t="s">
        <v>143</v>
      </c>
      <c r="D13" s="23">
        <v>23</v>
      </c>
      <c r="E13" s="216"/>
      <c r="F13" s="216" t="s">
        <v>246</v>
      </c>
    </row>
    <row r="14" spans="1:8" x14ac:dyDescent="0.3">
      <c r="A14" s="216"/>
      <c r="B14" s="84" t="s">
        <v>302</v>
      </c>
      <c r="C14" s="84" t="s">
        <v>144</v>
      </c>
      <c r="D14" s="23">
        <v>31</v>
      </c>
      <c r="E14" s="216"/>
      <c r="F14" t="s">
        <v>719</v>
      </c>
    </row>
    <row r="15" spans="1:8" x14ac:dyDescent="0.3">
      <c r="A15" s="216"/>
      <c r="B15" s="84" t="s">
        <v>297</v>
      </c>
      <c r="C15" s="84" t="s">
        <v>144</v>
      </c>
      <c r="D15" s="23">
        <v>91</v>
      </c>
      <c r="E15" s="216"/>
      <c r="F15" s="216" t="s">
        <v>294</v>
      </c>
    </row>
    <row r="16" spans="1:8" x14ac:dyDescent="0.3">
      <c r="A16" s="216"/>
      <c r="B16" s="84" t="s">
        <v>61</v>
      </c>
      <c r="C16" s="84" t="s">
        <v>143</v>
      </c>
      <c r="D16" s="23">
        <v>35</v>
      </c>
      <c r="E16" s="216"/>
      <c r="F16" s="216" t="s">
        <v>190</v>
      </c>
    </row>
    <row r="17" spans="1:6" x14ac:dyDescent="0.3">
      <c r="A17" s="216"/>
      <c r="B17" s="84" t="s">
        <v>301</v>
      </c>
      <c r="C17" s="84" t="s">
        <v>143</v>
      </c>
      <c r="D17" s="23">
        <v>45</v>
      </c>
      <c r="E17" s="216"/>
      <c r="F17" t="s">
        <v>719</v>
      </c>
    </row>
    <row r="18" spans="1:6" x14ac:dyDescent="0.3">
      <c r="A18" s="216"/>
      <c r="B18" s="84" t="s">
        <v>299</v>
      </c>
      <c r="C18" s="84" t="s">
        <v>144</v>
      </c>
      <c r="D18" s="23">
        <v>76</v>
      </c>
      <c r="E18" s="216"/>
      <c r="F18" s="216" t="s">
        <v>294</v>
      </c>
    </row>
    <row r="19" spans="1:6" x14ac:dyDescent="0.3">
      <c r="A19" s="216"/>
      <c r="B19" s="84" t="s">
        <v>298</v>
      </c>
      <c r="C19" s="84" t="s">
        <v>144</v>
      </c>
      <c r="D19" s="23">
        <v>89</v>
      </c>
      <c r="E19" s="216"/>
      <c r="F19" s="216" t="s">
        <v>193</v>
      </c>
    </row>
    <row r="20" spans="1:6" x14ac:dyDescent="0.3">
      <c r="A20" s="216"/>
      <c r="B20" s="84" t="s">
        <v>300</v>
      </c>
      <c r="C20" s="84" t="s">
        <v>143</v>
      </c>
      <c r="D20" s="23">
        <v>76</v>
      </c>
      <c r="E20" s="216"/>
      <c r="F20" s="216" t="s">
        <v>295</v>
      </c>
    </row>
    <row r="21" spans="1:6" x14ac:dyDescent="0.3">
      <c r="A21" s="216"/>
      <c r="B21" s="216"/>
      <c r="C21" s="216"/>
      <c r="D21" s="216"/>
      <c r="E21" s="216"/>
      <c r="F21" s="216" t="s">
        <v>296</v>
      </c>
    </row>
    <row r="22" spans="1:6" x14ac:dyDescent="0.3">
      <c r="A22" s="216"/>
      <c r="B22" s="9" t="s">
        <v>567</v>
      </c>
      <c r="C22" s="216"/>
      <c r="D22" s="216"/>
      <c r="E22" s="216"/>
      <c r="F22" t="s">
        <v>720</v>
      </c>
    </row>
    <row r="23" spans="1:6" x14ac:dyDescent="0.3">
      <c r="A23" s="216"/>
      <c r="B23" s="224">
        <f>MAX(D11:D20)</f>
        <v>91</v>
      </c>
      <c r="C23" s="216"/>
      <c r="D23" s="216"/>
      <c r="E23" s="216"/>
    </row>
    <row r="24" spans="1:6" x14ac:dyDescent="0.3">
      <c r="A24" s="216"/>
      <c r="B24" s="216"/>
      <c r="C24" s="216"/>
      <c r="D24" s="216"/>
      <c r="E24" s="216"/>
    </row>
    <row r="25" spans="1:6" ht="28.8" x14ac:dyDescent="0.3">
      <c r="A25" s="216"/>
      <c r="B25" s="227" t="s">
        <v>346</v>
      </c>
      <c r="C25" s="227" t="s">
        <v>717</v>
      </c>
      <c r="D25" s="216"/>
      <c r="E25" s="216"/>
    </row>
    <row r="26" spans="1:6" x14ac:dyDescent="0.3">
      <c r="A26" s="216"/>
      <c r="B26" s="20"/>
      <c r="C26" s="226"/>
      <c r="D26" s="87"/>
      <c r="E26" s="42"/>
    </row>
    <row r="28" spans="1:6" x14ac:dyDescent="0.3">
      <c r="B28" s="105" t="s">
        <v>194</v>
      </c>
    </row>
    <row r="29" spans="1:6" ht="28.8" x14ac:dyDescent="0.3">
      <c r="B29" s="227" t="s">
        <v>346</v>
      </c>
      <c r="C29" s="227" t="s">
        <v>717</v>
      </c>
    </row>
    <row r="30" spans="1:6" x14ac:dyDescent="0.3">
      <c r="B30" s="20" t="str">
        <f>_xlfn.XLOOKUP($B$23,$D$11:$D$20,B11:B20)</f>
        <v>Jackson</v>
      </c>
      <c r="C30" s="226" t="str">
        <f>_xlfn.XLOOKUP($B$23,$D$11:$D$20,C11:C20)</f>
        <v>West</v>
      </c>
    </row>
    <row r="31" spans="1:6" x14ac:dyDescent="0.3">
      <c r="B31" s="223"/>
    </row>
    <row r="34" spans="1:2" ht="15.6" x14ac:dyDescent="0.3">
      <c r="A34" s="215" t="s">
        <v>715</v>
      </c>
    </row>
    <row r="35" spans="1:2" x14ac:dyDescent="0.3">
      <c r="A35" t="s">
        <v>716</v>
      </c>
    </row>
    <row r="37" spans="1:2" x14ac:dyDescent="0.3">
      <c r="B37" s="223" t="s">
        <v>711</v>
      </c>
    </row>
  </sheetData>
  <mergeCells count="1">
    <mergeCell ref="A1:B1"/>
  </mergeCells>
  <hyperlinks>
    <hyperlink ref="B37" r:id="rId1" xr:uid="{ED9AF2FF-1AE5-43B5-B7F4-37894BD19DBD}"/>
  </hyperlinks>
  <pageMargins left="0.7" right="0.7" top="0.75" bottom="0.75" header="0.3" footer="0.3"/>
  <pageSetup orientation="portrait" horizontalDpi="4294967294" verticalDpi="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H58"/>
  <sheetViews>
    <sheetView zoomScale="120" zoomScaleNormal="120" workbookViewId="0">
      <selection sqref="A1:H1"/>
    </sheetView>
  </sheetViews>
  <sheetFormatPr defaultColWidth="8.88671875" defaultRowHeight="14.4" x14ac:dyDescent="0.3"/>
  <sheetData>
    <row r="1" spans="1:8" ht="21" x14ac:dyDescent="0.4">
      <c r="A1" s="231" t="s">
        <v>129</v>
      </c>
      <c r="B1" s="231"/>
      <c r="C1" s="231"/>
      <c r="D1" s="231"/>
      <c r="E1" s="231"/>
      <c r="F1" s="231"/>
      <c r="G1" s="231"/>
      <c r="H1" s="231"/>
    </row>
    <row r="2" spans="1:8" x14ac:dyDescent="0.3">
      <c r="A2" t="s">
        <v>118</v>
      </c>
    </row>
    <row r="4" spans="1:8" x14ac:dyDescent="0.3">
      <c r="A4" t="s">
        <v>120</v>
      </c>
    </row>
    <row r="5" spans="1:8" x14ac:dyDescent="0.3">
      <c r="A5" t="s">
        <v>119</v>
      </c>
    </row>
    <row r="6" spans="1:8" x14ac:dyDescent="0.3">
      <c r="A6" t="s">
        <v>130</v>
      </c>
    </row>
    <row r="8" spans="1:8" x14ac:dyDescent="0.3">
      <c r="A8" t="s">
        <v>121</v>
      </c>
    </row>
    <row r="9" spans="1:8" x14ac:dyDescent="0.3">
      <c r="A9" t="s">
        <v>122</v>
      </c>
    </row>
    <row r="10" spans="1:8" x14ac:dyDescent="0.3">
      <c r="A10" t="s">
        <v>123</v>
      </c>
    </row>
    <row r="12" spans="1:8" ht="15.6" x14ac:dyDescent="0.3">
      <c r="A12" s="113" t="s">
        <v>135</v>
      </c>
    </row>
    <row r="14" spans="1:8" x14ac:dyDescent="0.3">
      <c r="B14" s="17" t="s">
        <v>124</v>
      </c>
    </row>
    <row r="15" spans="1:8" x14ac:dyDescent="0.3">
      <c r="B15" s="38" t="s">
        <v>38</v>
      </c>
      <c r="C15" s="38" t="s">
        <v>37</v>
      </c>
      <c r="D15" s="38" t="s">
        <v>38</v>
      </c>
      <c r="E15" s="38" t="s">
        <v>126</v>
      </c>
    </row>
    <row r="16" spans="1:8" x14ac:dyDescent="0.3">
      <c r="B16" s="23">
        <v>1</v>
      </c>
      <c r="C16" s="23">
        <v>-2</v>
      </c>
      <c r="D16" s="23">
        <v>4</v>
      </c>
      <c r="E16" s="20"/>
      <c r="G16" s="42" t="s">
        <v>578</v>
      </c>
    </row>
    <row r="18" spans="1:7" x14ac:dyDescent="0.3">
      <c r="B18" s="17" t="s">
        <v>125</v>
      </c>
    </row>
    <row r="19" spans="1:7" x14ac:dyDescent="0.3">
      <c r="B19" s="38" t="s">
        <v>38</v>
      </c>
      <c r="C19" s="38" t="s">
        <v>37</v>
      </c>
      <c r="D19" s="38" t="s">
        <v>38</v>
      </c>
      <c r="E19" s="38" t="s">
        <v>85</v>
      </c>
    </row>
    <row r="20" spans="1:7" x14ac:dyDescent="0.3">
      <c r="B20" s="23">
        <v>1</v>
      </c>
      <c r="C20" s="23">
        <v>-2</v>
      </c>
      <c r="D20" s="23">
        <v>4</v>
      </c>
      <c r="E20" s="20"/>
      <c r="G20" s="42" t="s">
        <v>579</v>
      </c>
    </row>
    <row r="22" spans="1:7" ht="15.6" x14ac:dyDescent="0.3">
      <c r="A22" s="113" t="s">
        <v>391</v>
      </c>
    </row>
    <row r="24" spans="1:7" x14ac:dyDescent="0.3">
      <c r="B24" s="17" t="s">
        <v>127</v>
      </c>
    </row>
    <row r="25" spans="1:7" x14ac:dyDescent="0.3">
      <c r="B25" s="31" t="s">
        <v>38</v>
      </c>
      <c r="C25" s="31" t="s">
        <v>37</v>
      </c>
      <c r="D25" s="31" t="s">
        <v>38</v>
      </c>
      <c r="E25" s="38" t="s">
        <v>126</v>
      </c>
    </row>
    <row r="26" spans="1:7" x14ac:dyDescent="0.3">
      <c r="B26" s="49">
        <v>1</v>
      </c>
      <c r="C26" s="49">
        <v>-2</v>
      </c>
      <c r="D26" s="49">
        <v>4</v>
      </c>
      <c r="E26" s="20"/>
      <c r="G26" s="42" t="s">
        <v>580</v>
      </c>
    </row>
    <row r="28" spans="1:7" x14ac:dyDescent="0.3">
      <c r="B28" s="17" t="s">
        <v>128</v>
      </c>
    </row>
    <row r="29" spans="1:7" x14ac:dyDescent="0.3">
      <c r="B29" s="31" t="s">
        <v>38</v>
      </c>
      <c r="C29" s="31" t="s">
        <v>37</v>
      </c>
      <c r="D29" s="31" t="s">
        <v>38</v>
      </c>
      <c r="E29" s="38" t="s">
        <v>85</v>
      </c>
    </row>
    <row r="30" spans="1:7" x14ac:dyDescent="0.3">
      <c r="B30" s="49">
        <v>1</v>
      </c>
      <c r="C30" s="49">
        <v>-2</v>
      </c>
      <c r="D30" s="49">
        <v>4</v>
      </c>
      <c r="E30" s="20"/>
      <c r="G30" s="42" t="s">
        <v>581</v>
      </c>
    </row>
    <row r="32" spans="1:7" x14ac:dyDescent="0.3">
      <c r="B32" s="10" t="s">
        <v>136</v>
      </c>
    </row>
    <row r="36" spans="1:7" x14ac:dyDescent="0.3">
      <c r="A36" s="37" t="s">
        <v>457</v>
      </c>
    </row>
    <row r="38" spans="1:7" ht="15.6" x14ac:dyDescent="0.3">
      <c r="A38" s="131" t="s">
        <v>135</v>
      </c>
    </row>
    <row r="40" spans="1:7" x14ac:dyDescent="0.3">
      <c r="B40" s="17" t="s">
        <v>124</v>
      </c>
    </row>
    <row r="41" spans="1:7" x14ac:dyDescent="0.3">
      <c r="B41" s="38" t="s">
        <v>38</v>
      </c>
      <c r="C41" s="38" t="s">
        <v>37</v>
      </c>
      <c r="D41" s="38" t="s">
        <v>38</v>
      </c>
      <c r="E41" s="38" t="s">
        <v>126</v>
      </c>
    </row>
    <row r="42" spans="1:7" x14ac:dyDescent="0.3">
      <c r="B42" s="23">
        <v>1</v>
      </c>
      <c r="C42" s="23">
        <v>-2</v>
      </c>
      <c r="D42" s="23">
        <v>4</v>
      </c>
      <c r="E42" s="20">
        <f>SUMIF(B42:D42,"&gt;0")</f>
        <v>5</v>
      </c>
      <c r="G42" s="42" t="s">
        <v>131</v>
      </c>
    </row>
    <row r="44" spans="1:7" x14ac:dyDescent="0.3">
      <c r="B44" s="17" t="s">
        <v>125</v>
      </c>
    </row>
    <row r="45" spans="1:7" x14ac:dyDescent="0.3">
      <c r="B45" s="38" t="s">
        <v>38</v>
      </c>
      <c r="C45" s="38" t="s">
        <v>37</v>
      </c>
      <c r="D45" s="38" t="s">
        <v>38</v>
      </c>
      <c r="E45" s="38" t="s">
        <v>85</v>
      </c>
    </row>
    <row r="46" spans="1:7" x14ac:dyDescent="0.3">
      <c r="B46" s="23">
        <v>1</v>
      </c>
      <c r="C46" s="23">
        <v>-2</v>
      </c>
      <c r="D46" s="23">
        <v>4</v>
      </c>
      <c r="E46" s="20">
        <f>AVERAGEIF(B46:D46,"&gt;0")</f>
        <v>2.5</v>
      </c>
      <c r="G46" s="42" t="s">
        <v>132</v>
      </c>
    </row>
    <row r="48" spans="1:7" ht="15.6" x14ac:dyDescent="0.3">
      <c r="A48" s="131" t="s">
        <v>391</v>
      </c>
    </row>
    <row r="50" spans="2:7" x14ac:dyDescent="0.3">
      <c r="B50" s="17" t="s">
        <v>127</v>
      </c>
    </row>
    <row r="51" spans="2:7" x14ac:dyDescent="0.3">
      <c r="B51" s="31" t="s">
        <v>38</v>
      </c>
      <c r="C51" s="31" t="s">
        <v>37</v>
      </c>
      <c r="D51" s="31" t="s">
        <v>38</v>
      </c>
      <c r="E51" s="38" t="s">
        <v>126</v>
      </c>
    </row>
    <row r="52" spans="2:7" x14ac:dyDescent="0.3">
      <c r="B52" s="49">
        <v>1</v>
      </c>
      <c r="C52" s="49">
        <v>-2</v>
      </c>
      <c r="D52" s="49">
        <v>4</v>
      </c>
      <c r="E52" s="20">
        <f>SUMIF(B51:D51,"A",B52:D52)</f>
        <v>5</v>
      </c>
      <c r="G52" s="42" t="s">
        <v>133</v>
      </c>
    </row>
    <row r="54" spans="2:7" x14ac:dyDescent="0.3">
      <c r="B54" s="17" t="s">
        <v>128</v>
      </c>
    </row>
    <row r="55" spans="2:7" x14ac:dyDescent="0.3">
      <c r="B55" s="31" t="s">
        <v>38</v>
      </c>
      <c r="C55" s="31" t="s">
        <v>37</v>
      </c>
      <c r="D55" s="31" t="s">
        <v>38</v>
      </c>
      <c r="E55" s="38" t="s">
        <v>85</v>
      </c>
    </row>
    <row r="56" spans="2:7" x14ac:dyDescent="0.3">
      <c r="B56" s="49">
        <v>1</v>
      </c>
      <c r="C56" s="49">
        <v>-2</v>
      </c>
      <c r="D56" s="49">
        <v>4</v>
      </c>
      <c r="E56" s="20">
        <f>AVERAGEIF(B55:D55,"A",B56:D56)</f>
        <v>2.5</v>
      </c>
      <c r="G56" s="42" t="s">
        <v>134</v>
      </c>
    </row>
    <row r="58" spans="2:7" x14ac:dyDescent="0.3">
      <c r="B58" s="10" t="s">
        <v>136</v>
      </c>
    </row>
  </sheetData>
  <mergeCells count="1">
    <mergeCell ref="A1:H1"/>
  </mergeCells>
  <pageMargins left="0.7" right="0.7" top="0.75" bottom="0.75" header="0.3" footer="0.3"/>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M92"/>
  <sheetViews>
    <sheetView zoomScale="120" zoomScaleNormal="120" workbookViewId="0">
      <selection sqref="A1:G1"/>
    </sheetView>
  </sheetViews>
  <sheetFormatPr defaultColWidth="8.88671875" defaultRowHeight="14.4" x14ac:dyDescent="0.3"/>
  <cols>
    <col min="3" max="3" width="11.44140625" customWidth="1"/>
    <col min="7" max="10" width="11.33203125" customWidth="1"/>
    <col min="11" max="11" width="11.33203125" bestFit="1" customWidth="1"/>
  </cols>
  <sheetData>
    <row r="1" spans="1:11" ht="21" x14ac:dyDescent="0.4">
      <c r="A1" s="231" t="s">
        <v>137</v>
      </c>
      <c r="B1" s="231"/>
      <c r="C1" s="231"/>
      <c r="D1" s="231"/>
      <c r="E1" s="231"/>
      <c r="F1" s="231"/>
      <c r="G1" s="231"/>
    </row>
    <row r="2" spans="1:11" x14ac:dyDescent="0.3">
      <c r="A2" s="10" t="s">
        <v>138</v>
      </c>
    </row>
    <row r="4" spans="1:11" x14ac:dyDescent="0.3">
      <c r="A4" t="s">
        <v>139</v>
      </c>
    </row>
    <row r="5" spans="1:11" x14ac:dyDescent="0.3">
      <c r="A5" t="s">
        <v>140</v>
      </c>
    </row>
    <row r="7" spans="1:11" x14ac:dyDescent="0.3">
      <c r="A7" s="17" t="s">
        <v>141</v>
      </c>
    </row>
    <row r="9" spans="1:11" x14ac:dyDescent="0.3">
      <c r="B9" s="17" t="s">
        <v>127</v>
      </c>
    </row>
    <row r="10" spans="1:11" x14ac:dyDescent="0.3">
      <c r="B10" s="31" t="s">
        <v>38</v>
      </c>
      <c r="C10" s="31" t="s">
        <v>37</v>
      </c>
      <c r="D10" s="31" t="s">
        <v>38</v>
      </c>
      <c r="E10" s="38" t="s">
        <v>126</v>
      </c>
    </row>
    <row r="11" spans="1:11" x14ac:dyDescent="0.3">
      <c r="B11" s="49">
        <v>1</v>
      </c>
      <c r="C11" s="49">
        <v>-2</v>
      </c>
      <c r="D11" s="49">
        <v>4</v>
      </c>
      <c r="E11" s="20"/>
      <c r="I11" s="256" t="s">
        <v>690</v>
      </c>
      <c r="J11" s="256"/>
      <c r="K11" s="256"/>
    </row>
    <row r="13" spans="1:11" x14ac:dyDescent="0.3">
      <c r="B13" s="17" t="s">
        <v>128</v>
      </c>
    </row>
    <row r="14" spans="1:11" x14ac:dyDescent="0.3">
      <c r="B14" s="31" t="s">
        <v>38</v>
      </c>
      <c r="C14" s="31" t="s">
        <v>37</v>
      </c>
      <c r="D14" s="31" t="s">
        <v>38</v>
      </c>
      <c r="E14" s="38" t="s">
        <v>85</v>
      </c>
    </row>
    <row r="15" spans="1:11" x14ac:dyDescent="0.3">
      <c r="B15" s="49">
        <v>1</v>
      </c>
      <c r="C15" s="49">
        <v>-2</v>
      </c>
      <c r="D15" s="49">
        <v>4</v>
      </c>
      <c r="E15" s="20"/>
    </row>
    <row r="17" spans="1:12" x14ac:dyDescent="0.3">
      <c r="A17" s="17" t="s">
        <v>142</v>
      </c>
    </row>
    <row r="19" spans="1:12" x14ac:dyDescent="0.3">
      <c r="B19" s="17" t="s">
        <v>153</v>
      </c>
    </row>
    <row r="20" spans="1:12" x14ac:dyDescent="0.3">
      <c r="B20" s="31" t="s">
        <v>38</v>
      </c>
      <c r="C20" s="31" t="s">
        <v>37</v>
      </c>
      <c r="D20" s="31" t="s">
        <v>38</v>
      </c>
      <c r="E20" s="31" t="s">
        <v>38</v>
      </c>
      <c r="F20" s="38" t="s">
        <v>126</v>
      </c>
    </row>
    <row r="21" spans="1:12" x14ac:dyDescent="0.3">
      <c r="B21" s="51" t="s">
        <v>143</v>
      </c>
      <c r="C21" s="51" t="s">
        <v>144</v>
      </c>
      <c r="D21" s="51" t="s">
        <v>144</v>
      </c>
      <c r="E21" s="51" t="s">
        <v>143</v>
      </c>
      <c r="F21" s="38"/>
    </row>
    <row r="22" spans="1:12" x14ac:dyDescent="0.3">
      <c r="B22" s="49">
        <v>1</v>
      </c>
      <c r="C22" s="49">
        <v>-2</v>
      </c>
      <c r="D22" s="49">
        <v>4</v>
      </c>
      <c r="E22" s="49">
        <v>5</v>
      </c>
      <c r="F22" s="20"/>
      <c r="I22" s="256" t="s">
        <v>691</v>
      </c>
      <c r="J22" s="256"/>
      <c r="K22" s="256"/>
      <c r="L22" s="256"/>
    </row>
    <row r="24" spans="1:12" x14ac:dyDescent="0.3">
      <c r="B24" s="17" t="s">
        <v>154</v>
      </c>
    </row>
    <row r="25" spans="1:12" x14ac:dyDescent="0.3">
      <c r="B25" s="31" t="s">
        <v>38</v>
      </c>
      <c r="C25" s="31" t="s">
        <v>37</v>
      </c>
      <c r="D25" s="31" t="s">
        <v>38</v>
      </c>
      <c r="E25" s="31" t="s">
        <v>38</v>
      </c>
      <c r="F25" s="38" t="s">
        <v>85</v>
      </c>
    </row>
    <row r="26" spans="1:12" x14ac:dyDescent="0.3">
      <c r="B26" s="51" t="s">
        <v>143</v>
      </c>
      <c r="C26" s="51" t="s">
        <v>144</v>
      </c>
      <c r="D26" s="51" t="s">
        <v>144</v>
      </c>
      <c r="E26" s="51" t="s">
        <v>143</v>
      </c>
      <c r="F26" s="38"/>
    </row>
    <row r="27" spans="1:12" x14ac:dyDescent="0.3">
      <c r="B27" s="49">
        <v>1</v>
      </c>
      <c r="C27" s="49">
        <v>-2</v>
      </c>
      <c r="D27" s="49">
        <v>4</v>
      </c>
      <c r="E27" s="49">
        <v>4</v>
      </c>
      <c r="F27" s="20"/>
    </row>
    <row r="29" spans="1:12" x14ac:dyDescent="0.3">
      <c r="A29" s="17" t="s">
        <v>145</v>
      </c>
    </row>
    <row r="30" spans="1:12" x14ac:dyDescent="0.3">
      <c r="A30" t="s">
        <v>149</v>
      </c>
    </row>
    <row r="31" spans="1:12" x14ac:dyDescent="0.3">
      <c r="A31" t="s">
        <v>146</v>
      </c>
    </row>
    <row r="32" spans="1:12" x14ac:dyDescent="0.3">
      <c r="A32" s="21" t="s">
        <v>147</v>
      </c>
    </row>
    <row r="33" spans="1:11" x14ac:dyDescent="0.3">
      <c r="A33" s="21" t="s">
        <v>148</v>
      </c>
    </row>
    <row r="34" spans="1:11" x14ac:dyDescent="0.3">
      <c r="A34" s="33" t="s">
        <v>151</v>
      </c>
    </row>
    <row r="35" spans="1:11" x14ac:dyDescent="0.3">
      <c r="H35" s="61" t="s">
        <v>152</v>
      </c>
      <c r="I35" s="42" t="s">
        <v>726</v>
      </c>
    </row>
    <row r="36" spans="1:11" x14ac:dyDescent="0.3">
      <c r="B36" s="17" t="s">
        <v>150</v>
      </c>
    </row>
    <row r="37" spans="1:11" x14ac:dyDescent="0.3">
      <c r="B37" s="25" t="s">
        <v>12</v>
      </c>
      <c r="C37" s="25" t="s">
        <v>13</v>
      </c>
      <c r="D37" s="25" t="s">
        <v>1</v>
      </c>
      <c r="E37" s="25" t="s">
        <v>15</v>
      </c>
      <c r="H37" s="51" t="s">
        <v>45</v>
      </c>
      <c r="I37" s="51" t="s">
        <v>34</v>
      </c>
      <c r="J37" s="51" t="s">
        <v>47</v>
      </c>
      <c r="K37" s="25" t="s">
        <v>0</v>
      </c>
    </row>
    <row r="38" spans="1:11" x14ac:dyDescent="0.3">
      <c r="B38" s="53">
        <v>43110</v>
      </c>
      <c r="C38" s="50" t="s">
        <v>26</v>
      </c>
      <c r="D38" s="52" t="s">
        <v>34</v>
      </c>
      <c r="E38" s="54">
        <v>1755.11</v>
      </c>
      <c r="G38" s="50" t="s">
        <v>23</v>
      </c>
      <c r="H38" s="20"/>
      <c r="I38" s="20"/>
      <c r="J38" s="20"/>
    </row>
    <row r="39" spans="1:11" x14ac:dyDescent="0.3">
      <c r="B39" s="53">
        <v>43113</v>
      </c>
      <c r="C39" s="50" t="s">
        <v>23</v>
      </c>
      <c r="D39" s="52" t="s">
        <v>45</v>
      </c>
      <c r="E39" s="54">
        <v>1673.64</v>
      </c>
      <c r="G39" s="50" t="s">
        <v>26</v>
      </c>
      <c r="H39" s="20"/>
      <c r="I39" s="20"/>
      <c r="J39" s="20"/>
    </row>
    <row r="40" spans="1:11" x14ac:dyDescent="0.3">
      <c r="B40" s="53">
        <v>43116</v>
      </c>
      <c r="C40" s="50" t="s">
        <v>26</v>
      </c>
      <c r="D40" s="52" t="s">
        <v>34</v>
      </c>
      <c r="E40" s="54">
        <v>247.57</v>
      </c>
      <c r="G40" s="50" t="s">
        <v>20</v>
      </c>
      <c r="H40" s="20"/>
      <c r="I40" s="20"/>
      <c r="J40" s="20"/>
    </row>
    <row r="41" spans="1:11" x14ac:dyDescent="0.3">
      <c r="B41" s="53">
        <v>43119</v>
      </c>
      <c r="C41" s="50" t="s">
        <v>23</v>
      </c>
      <c r="D41" s="52" t="s">
        <v>47</v>
      </c>
      <c r="E41" s="54">
        <v>720.61</v>
      </c>
      <c r="G41" s="9" t="s">
        <v>0</v>
      </c>
    </row>
    <row r="42" spans="1:11" x14ac:dyDescent="0.3">
      <c r="B42" s="53">
        <v>43119</v>
      </c>
      <c r="C42" s="50" t="s">
        <v>23</v>
      </c>
      <c r="D42" s="52" t="s">
        <v>34</v>
      </c>
      <c r="E42" s="54">
        <v>636.16999999999996</v>
      </c>
    </row>
    <row r="43" spans="1:11" x14ac:dyDescent="0.3">
      <c r="B43" s="53">
        <v>43121</v>
      </c>
      <c r="C43" s="50" t="s">
        <v>20</v>
      </c>
      <c r="D43" s="52" t="s">
        <v>45</v>
      </c>
      <c r="E43" s="54">
        <v>1790.03</v>
      </c>
    </row>
    <row r="44" spans="1:11" x14ac:dyDescent="0.3">
      <c r="B44" s="53">
        <v>43122</v>
      </c>
      <c r="C44" s="50" t="s">
        <v>23</v>
      </c>
      <c r="D44" s="52" t="s">
        <v>45</v>
      </c>
      <c r="E44" s="54">
        <v>192.8</v>
      </c>
    </row>
    <row r="45" spans="1:11" x14ac:dyDescent="0.3">
      <c r="B45" s="53">
        <v>43123</v>
      </c>
      <c r="C45" s="50" t="s">
        <v>26</v>
      </c>
      <c r="D45" s="52" t="s">
        <v>34</v>
      </c>
      <c r="E45" s="54">
        <v>1450.51</v>
      </c>
    </row>
    <row r="46" spans="1:11" x14ac:dyDescent="0.3">
      <c r="B46" s="53">
        <v>43126</v>
      </c>
      <c r="C46" s="50" t="s">
        <v>26</v>
      </c>
      <c r="D46" s="52" t="s">
        <v>45</v>
      </c>
      <c r="E46" s="54">
        <v>477.85</v>
      </c>
    </row>
    <row r="47" spans="1:11" x14ac:dyDescent="0.3">
      <c r="B47" s="53">
        <v>43129</v>
      </c>
      <c r="C47" s="50" t="s">
        <v>26</v>
      </c>
      <c r="D47" s="52" t="s">
        <v>45</v>
      </c>
      <c r="E47" s="54">
        <v>1304.3699999999999</v>
      </c>
    </row>
    <row r="48" spans="1:11" x14ac:dyDescent="0.3">
      <c r="B48" s="53">
        <v>43130</v>
      </c>
      <c r="C48" s="50" t="s">
        <v>20</v>
      </c>
      <c r="D48" s="52" t="s">
        <v>45</v>
      </c>
      <c r="E48" s="54">
        <v>545.95000000000005</v>
      </c>
    </row>
    <row r="49" spans="2:5" x14ac:dyDescent="0.3">
      <c r="B49" s="53">
        <v>43133</v>
      </c>
      <c r="C49" s="50" t="s">
        <v>26</v>
      </c>
      <c r="D49" s="52" t="s">
        <v>45</v>
      </c>
      <c r="E49" s="54">
        <v>815.92</v>
      </c>
    </row>
    <row r="50" spans="2:5" x14ac:dyDescent="0.3">
      <c r="B50" s="53">
        <v>43137</v>
      </c>
      <c r="C50" s="50" t="s">
        <v>26</v>
      </c>
      <c r="D50" s="52" t="s">
        <v>34</v>
      </c>
      <c r="E50" s="54">
        <v>838.87</v>
      </c>
    </row>
    <row r="51" spans="2:5" x14ac:dyDescent="0.3">
      <c r="B51" s="53">
        <v>43139</v>
      </c>
      <c r="C51" s="50" t="s">
        <v>23</v>
      </c>
      <c r="D51" s="52" t="s">
        <v>45</v>
      </c>
      <c r="E51" s="54">
        <v>1381.67</v>
      </c>
    </row>
    <row r="52" spans="2:5" x14ac:dyDescent="0.3">
      <c r="B52" s="53">
        <v>43148</v>
      </c>
      <c r="C52" s="50" t="s">
        <v>26</v>
      </c>
      <c r="D52" s="52" t="s">
        <v>34</v>
      </c>
      <c r="E52" s="54">
        <v>947.31</v>
      </c>
    </row>
    <row r="53" spans="2:5" x14ac:dyDescent="0.3">
      <c r="B53" s="53">
        <v>43149</v>
      </c>
      <c r="C53" s="50" t="s">
        <v>26</v>
      </c>
      <c r="D53" s="52" t="s">
        <v>45</v>
      </c>
      <c r="E53" s="54">
        <v>310.37</v>
      </c>
    </row>
    <row r="54" spans="2:5" x14ac:dyDescent="0.3">
      <c r="B54" s="53">
        <v>43151</v>
      </c>
      <c r="C54" s="50" t="s">
        <v>23</v>
      </c>
      <c r="D54" s="52" t="s">
        <v>34</v>
      </c>
      <c r="E54" s="54">
        <v>534.79</v>
      </c>
    </row>
    <row r="55" spans="2:5" x14ac:dyDescent="0.3">
      <c r="B55" s="53">
        <v>43152</v>
      </c>
      <c r="C55" s="50" t="s">
        <v>23</v>
      </c>
      <c r="D55" s="52" t="s">
        <v>45</v>
      </c>
      <c r="E55" s="54">
        <v>980.6</v>
      </c>
    </row>
    <row r="56" spans="2:5" x14ac:dyDescent="0.3">
      <c r="B56" s="53">
        <v>43154</v>
      </c>
      <c r="C56" s="50" t="s">
        <v>20</v>
      </c>
      <c r="D56" s="52" t="s">
        <v>45</v>
      </c>
      <c r="E56" s="54">
        <v>301.23</v>
      </c>
    </row>
    <row r="57" spans="2:5" x14ac:dyDescent="0.3">
      <c r="B57" s="53">
        <v>43164</v>
      </c>
      <c r="C57" s="50" t="s">
        <v>26</v>
      </c>
      <c r="D57" s="52" t="s">
        <v>34</v>
      </c>
      <c r="E57" s="54">
        <v>924.31</v>
      </c>
    </row>
    <row r="58" spans="2:5" x14ac:dyDescent="0.3">
      <c r="B58" s="53">
        <v>43164</v>
      </c>
      <c r="C58" s="50" t="s">
        <v>26</v>
      </c>
      <c r="D58" s="52" t="s">
        <v>47</v>
      </c>
      <c r="E58" s="54">
        <v>866.6</v>
      </c>
    </row>
    <row r="59" spans="2:5" x14ac:dyDescent="0.3">
      <c r="B59" s="53">
        <v>43172</v>
      </c>
      <c r="C59" s="50" t="s">
        <v>23</v>
      </c>
      <c r="D59" s="52" t="s">
        <v>45</v>
      </c>
      <c r="E59" s="54">
        <v>475.38</v>
      </c>
    </row>
    <row r="60" spans="2:5" x14ac:dyDescent="0.3">
      <c r="B60" s="53">
        <v>43179</v>
      </c>
      <c r="C60" s="50" t="s">
        <v>26</v>
      </c>
      <c r="D60" s="52" t="s">
        <v>45</v>
      </c>
      <c r="E60" s="54">
        <v>1468.47</v>
      </c>
    </row>
    <row r="61" spans="2:5" x14ac:dyDescent="0.3">
      <c r="B61" s="53">
        <v>43188</v>
      </c>
      <c r="C61" s="50" t="s">
        <v>26</v>
      </c>
      <c r="D61" s="52" t="s">
        <v>34</v>
      </c>
      <c r="E61" s="54">
        <v>515.98</v>
      </c>
    </row>
    <row r="62" spans="2:5" x14ac:dyDescent="0.3">
      <c r="B62" s="53">
        <v>43190</v>
      </c>
      <c r="C62" s="50" t="s">
        <v>23</v>
      </c>
      <c r="D62" s="52" t="s">
        <v>34</v>
      </c>
      <c r="E62" s="54">
        <v>799.41</v>
      </c>
    </row>
    <row r="65" spans="1:13" x14ac:dyDescent="0.3">
      <c r="A65" s="55" t="s">
        <v>55</v>
      </c>
    </row>
    <row r="66" spans="1:13" x14ac:dyDescent="0.3">
      <c r="B66" s="17" t="s">
        <v>150</v>
      </c>
    </row>
    <row r="67" spans="1:13" x14ac:dyDescent="0.3">
      <c r="B67" s="25" t="s">
        <v>12</v>
      </c>
      <c r="C67" s="25" t="s">
        <v>13</v>
      </c>
      <c r="D67" s="25" t="s">
        <v>1</v>
      </c>
      <c r="E67" s="25" t="s">
        <v>15</v>
      </c>
      <c r="G67" s="35"/>
      <c r="H67" s="56" t="s">
        <v>45</v>
      </c>
      <c r="I67" s="56" t="s">
        <v>34</v>
      </c>
      <c r="J67" s="56" t="s">
        <v>47</v>
      </c>
      <c r="K67" s="57" t="s">
        <v>0</v>
      </c>
    </row>
    <row r="68" spans="1:13" x14ac:dyDescent="0.3">
      <c r="B68" s="53">
        <v>43110</v>
      </c>
      <c r="C68" s="50" t="s">
        <v>26</v>
      </c>
      <c r="D68" s="52" t="s">
        <v>34</v>
      </c>
      <c r="E68" s="54">
        <v>1755.11</v>
      </c>
      <c r="G68" s="58" t="s">
        <v>23</v>
      </c>
      <c r="H68" s="59">
        <f>SUMIFS($E$68:$E$92,$C$68:$C$92,$G68,$D$68:$D$92,H$67)</f>
        <v>4704.09</v>
      </c>
      <c r="I68" s="59">
        <f t="shared" ref="I68:J70" si="0">SUMIFS($E$68:$E$92,$C$68:$C$92,$G68,$D$68:$D$92,I$67)</f>
        <v>1970.37</v>
      </c>
      <c r="J68" s="59">
        <f t="shared" si="0"/>
        <v>720.61</v>
      </c>
      <c r="K68" s="60">
        <f>SUM(H68:J68)</f>
        <v>7395.07</v>
      </c>
    </row>
    <row r="69" spans="1:13" x14ac:dyDescent="0.3">
      <c r="B69" s="53">
        <v>43113</v>
      </c>
      <c r="C69" s="50" t="s">
        <v>23</v>
      </c>
      <c r="D69" s="52" t="s">
        <v>45</v>
      </c>
      <c r="E69" s="54">
        <v>1673.64</v>
      </c>
      <c r="G69" s="58" t="s">
        <v>26</v>
      </c>
      <c r="H69" s="59">
        <f>SUMIFS($E$68:$E$92,$C$68:$C$92,$G69,$D$68:$D$92,H$67)</f>
        <v>4376.9799999999996</v>
      </c>
      <c r="I69" s="59">
        <f t="shared" si="0"/>
        <v>6679.659999999998</v>
      </c>
      <c r="J69" s="59">
        <f t="shared" si="0"/>
        <v>866.6</v>
      </c>
      <c r="K69" s="60">
        <f>SUM(H69:J69)</f>
        <v>11923.239999999998</v>
      </c>
    </row>
    <row r="70" spans="1:13" x14ac:dyDescent="0.3">
      <c r="B70" s="53">
        <v>43116</v>
      </c>
      <c r="C70" s="50" t="s">
        <v>26</v>
      </c>
      <c r="D70" s="52" t="s">
        <v>34</v>
      </c>
      <c r="E70" s="54">
        <v>247.57</v>
      </c>
      <c r="G70" s="58" t="s">
        <v>20</v>
      </c>
      <c r="H70" s="59">
        <f>SUMIFS($E$68:$E$92,$C$68:$C$92,$G70,$D$68:$D$92,H$67)</f>
        <v>2637.21</v>
      </c>
      <c r="I70" s="59">
        <f t="shared" si="0"/>
        <v>0</v>
      </c>
      <c r="J70" s="59">
        <f t="shared" si="0"/>
        <v>0</v>
      </c>
      <c r="K70" s="60">
        <f>SUM(H70:J70)</f>
        <v>2637.21</v>
      </c>
    </row>
    <row r="71" spans="1:13" x14ac:dyDescent="0.3">
      <c r="B71" s="53">
        <v>43119</v>
      </c>
      <c r="C71" s="50" t="s">
        <v>23</v>
      </c>
      <c r="D71" s="52" t="s">
        <v>47</v>
      </c>
      <c r="E71" s="54">
        <v>720.61</v>
      </c>
      <c r="G71" s="36" t="s">
        <v>0</v>
      </c>
      <c r="H71" s="60">
        <f>SUM(H68:H70)</f>
        <v>11718.279999999999</v>
      </c>
      <c r="I71" s="60">
        <f>SUM(I68:I70)</f>
        <v>8650.0299999999988</v>
      </c>
      <c r="J71" s="60">
        <f>SUM(J68:J70)</f>
        <v>1587.21</v>
      </c>
      <c r="K71" s="60">
        <f>SUM(H71:J71)</f>
        <v>21955.519999999997</v>
      </c>
    </row>
    <row r="72" spans="1:13" x14ac:dyDescent="0.3">
      <c r="B72" s="53">
        <v>43119</v>
      </c>
      <c r="C72" s="50" t="s">
        <v>23</v>
      </c>
      <c r="D72" s="52" t="s">
        <v>34</v>
      </c>
      <c r="E72" s="54">
        <v>636.16999999999996</v>
      </c>
    </row>
    <row r="73" spans="1:13" x14ac:dyDescent="0.3">
      <c r="B73" s="53">
        <v>43121</v>
      </c>
      <c r="C73" s="50" t="s">
        <v>20</v>
      </c>
      <c r="D73" s="52" t="s">
        <v>45</v>
      </c>
      <c r="E73" s="54">
        <v>1790.03</v>
      </c>
    </row>
    <row r="74" spans="1:13" x14ac:dyDescent="0.3">
      <c r="B74" s="53">
        <v>43122</v>
      </c>
      <c r="C74" s="50" t="s">
        <v>23</v>
      </c>
      <c r="D74" s="52" t="s">
        <v>45</v>
      </c>
      <c r="E74" s="54">
        <v>192.8</v>
      </c>
    </row>
    <row r="75" spans="1:13" x14ac:dyDescent="0.3">
      <c r="B75" s="53">
        <v>43123</v>
      </c>
      <c r="C75" s="50" t="s">
        <v>26</v>
      </c>
      <c r="D75" s="52" t="s">
        <v>34</v>
      </c>
      <c r="E75" s="54">
        <v>1450.51</v>
      </c>
      <c r="G75" s="17" t="s">
        <v>168</v>
      </c>
    </row>
    <row r="76" spans="1:13" x14ac:dyDescent="0.3">
      <c r="B76" s="53">
        <v>43126</v>
      </c>
      <c r="C76" s="50" t="s">
        <v>26</v>
      </c>
      <c r="D76" s="52" t="s">
        <v>45</v>
      </c>
      <c r="E76" s="54">
        <v>477.85</v>
      </c>
      <c r="H76" s="249" t="s">
        <v>45</v>
      </c>
      <c r="I76" s="250"/>
      <c r="J76" s="251"/>
    </row>
    <row r="77" spans="1:13" x14ac:dyDescent="0.3">
      <c r="B77" s="53">
        <v>43129</v>
      </c>
      <c r="C77" s="50" t="s">
        <v>26</v>
      </c>
      <c r="D77" s="52" t="s">
        <v>45</v>
      </c>
      <c r="E77" s="54">
        <v>1304.3699999999999</v>
      </c>
      <c r="G77" s="35"/>
      <c r="H77" s="38" t="s">
        <v>53</v>
      </c>
      <c r="I77" s="38" t="s">
        <v>169</v>
      </c>
      <c r="J77" s="38" t="s">
        <v>170</v>
      </c>
      <c r="K77" s="56" t="s">
        <v>34</v>
      </c>
      <c r="L77" s="56" t="s">
        <v>47</v>
      </c>
      <c r="M77" s="57" t="s">
        <v>0</v>
      </c>
    </row>
    <row r="78" spans="1:13" x14ac:dyDescent="0.3">
      <c r="B78" s="53">
        <v>43130</v>
      </c>
      <c r="C78" s="50" t="s">
        <v>20</v>
      </c>
      <c r="D78" s="52" t="s">
        <v>45</v>
      </c>
      <c r="E78" s="54">
        <v>545.95000000000005</v>
      </c>
      <c r="G78" s="58" t="s">
        <v>23</v>
      </c>
      <c r="H78" s="59">
        <f>SUMIFS($E$68:$E$92,$C$68:$C$92,$G78,$D$68:$D$92,H$76)</f>
        <v>4704.09</v>
      </c>
      <c r="I78" s="59">
        <v>4500</v>
      </c>
      <c r="J78" s="63">
        <f>(H78-I78)/I78</f>
        <v>4.5353333333333364E-2</v>
      </c>
      <c r="K78" s="59">
        <f t="shared" ref="K78:L80" si="1">SUMIFS($E$68:$E$92,$C$68:$C$92,$G78,$D$68:$D$92,K$77)</f>
        <v>1970.37</v>
      </c>
      <c r="L78" s="59">
        <f t="shared" si="1"/>
        <v>720.61</v>
      </c>
      <c r="M78" s="60">
        <f>SUM(H78:L78)</f>
        <v>11895.115353333334</v>
      </c>
    </row>
    <row r="79" spans="1:13" x14ac:dyDescent="0.3">
      <c r="B79" s="53">
        <v>43133</v>
      </c>
      <c r="C79" s="50" t="s">
        <v>26</v>
      </c>
      <c r="D79" s="52" t="s">
        <v>45</v>
      </c>
      <c r="E79" s="54">
        <v>815.92</v>
      </c>
      <c r="G79" s="58" t="s">
        <v>26</v>
      </c>
      <c r="H79" s="59">
        <f>SUMIFS($E$68:$E$92,$C$68:$C$92,$G79,$D$68:$D$92,H$76)</f>
        <v>4376.9799999999996</v>
      </c>
      <c r="I79" s="59">
        <v>4000</v>
      </c>
      <c r="J79" s="63">
        <f>(H79-I79)/I79</f>
        <v>9.4244999999999884E-2</v>
      </c>
      <c r="K79" s="59">
        <f t="shared" si="1"/>
        <v>6679.659999999998</v>
      </c>
      <c r="L79" s="59">
        <f t="shared" si="1"/>
        <v>866.6</v>
      </c>
      <c r="M79" s="60">
        <f>SUM(H79:L79)</f>
        <v>15923.334244999998</v>
      </c>
    </row>
    <row r="80" spans="1:13" x14ac:dyDescent="0.3">
      <c r="B80" s="53">
        <v>43137</v>
      </c>
      <c r="C80" s="50" t="s">
        <v>26</v>
      </c>
      <c r="D80" s="52" t="s">
        <v>34</v>
      </c>
      <c r="E80" s="54">
        <v>838.87</v>
      </c>
      <c r="G80" s="58" t="s">
        <v>20</v>
      </c>
      <c r="H80" s="59">
        <f>SUMIFS($E$68:$E$92,$C$68:$C$92,$G80,$D$68:$D$92,H$76)</f>
        <v>2637.21</v>
      </c>
      <c r="I80" s="59">
        <v>3000</v>
      </c>
      <c r="J80" s="63">
        <f>(H80-I80)/I80</f>
        <v>-0.12092999999999998</v>
      </c>
      <c r="K80" s="59">
        <f t="shared" si="1"/>
        <v>0</v>
      </c>
      <c r="L80" s="59">
        <f t="shared" si="1"/>
        <v>0</v>
      </c>
      <c r="M80" s="60">
        <f>SUM(H80:L80)</f>
        <v>5637.08907</v>
      </c>
    </row>
    <row r="81" spans="2:13" x14ac:dyDescent="0.3">
      <c r="B81" s="53">
        <v>43139</v>
      </c>
      <c r="C81" s="50" t="s">
        <v>23</v>
      </c>
      <c r="D81" s="52" t="s">
        <v>45</v>
      </c>
      <c r="E81" s="54">
        <v>1381.67</v>
      </c>
      <c r="G81" s="36" t="s">
        <v>0</v>
      </c>
      <c r="H81" s="60">
        <f>SUM(H78:H80)</f>
        <v>11718.279999999999</v>
      </c>
      <c r="I81" s="60">
        <f>SUM(I78:I80)</f>
        <v>11500</v>
      </c>
      <c r="J81" s="64">
        <f>(H81-I81)/I81</f>
        <v>1.8980869565217291E-2</v>
      </c>
      <c r="K81" s="60">
        <f>SUM(K78:K80)</f>
        <v>8650.0299999999988</v>
      </c>
      <c r="L81" s="60">
        <f>SUM(L78:L80)</f>
        <v>1587.21</v>
      </c>
      <c r="M81" s="60">
        <f>SUM(H81:L81)</f>
        <v>33455.538980869562</v>
      </c>
    </row>
    <row r="82" spans="2:13" x14ac:dyDescent="0.3">
      <c r="B82" s="53">
        <v>43148</v>
      </c>
      <c r="C82" s="50" t="s">
        <v>26</v>
      </c>
      <c r="D82" s="52" t="s">
        <v>34</v>
      </c>
      <c r="E82" s="54">
        <v>947.31</v>
      </c>
    </row>
    <row r="83" spans="2:13" x14ac:dyDescent="0.3">
      <c r="B83" s="53">
        <v>43149</v>
      </c>
      <c r="C83" s="50" t="s">
        <v>26</v>
      </c>
      <c r="D83" s="52" t="s">
        <v>45</v>
      </c>
      <c r="E83" s="54">
        <v>310.37</v>
      </c>
    </row>
    <row r="84" spans="2:13" x14ac:dyDescent="0.3">
      <c r="B84" s="53">
        <v>43151</v>
      </c>
      <c r="C84" s="50" t="s">
        <v>23</v>
      </c>
      <c r="D84" s="52" t="s">
        <v>34</v>
      </c>
      <c r="E84" s="54">
        <v>534.79</v>
      </c>
    </row>
    <row r="85" spans="2:13" x14ac:dyDescent="0.3">
      <c r="B85" s="53">
        <v>43152</v>
      </c>
      <c r="C85" s="50" t="s">
        <v>23</v>
      </c>
      <c r="D85" s="52" t="s">
        <v>45</v>
      </c>
      <c r="E85" s="54">
        <v>980.6</v>
      </c>
    </row>
    <row r="86" spans="2:13" x14ac:dyDescent="0.3">
      <c r="B86" s="53">
        <v>43154</v>
      </c>
      <c r="C86" s="50" t="s">
        <v>20</v>
      </c>
      <c r="D86" s="52" t="s">
        <v>45</v>
      </c>
      <c r="E86" s="54">
        <v>301.23</v>
      </c>
    </row>
    <row r="87" spans="2:13" x14ac:dyDescent="0.3">
      <c r="B87" s="53">
        <v>43164</v>
      </c>
      <c r="C87" s="50" t="s">
        <v>26</v>
      </c>
      <c r="D87" s="52" t="s">
        <v>34</v>
      </c>
      <c r="E87" s="54">
        <v>924.31</v>
      </c>
    </row>
    <row r="88" spans="2:13" x14ac:dyDescent="0.3">
      <c r="B88" s="53">
        <v>43164</v>
      </c>
      <c r="C88" s="50" t="s">
        <v>26</v>
      </c>
      <c r="D88" s="52" t="s">
        <v>47</v>
      </c>
      <c r="E88" s="54">
        <v>866.6</v>
      </c>
    </row>
    <row r="89" spans="2:13" x14ac:dyDescent="0.3">
      <c r="B89" s="53">
        <v>43172</v>
      </c>
      <c r="C89" s="50" t="s">
        <v>23</v>
      </c>
      <c r="D89" s="52" t="s">
        <v>45</v>
      </c>
      <c r="E89" s="54">
        <v>475.38</v>
      </c>
    </row>
    <row r="90" spans="2:13" x14ac:dyDescent="0.3">
      <c r="B90" s="53">
        <v>43179</v>
      </c>
      <c r="C90" s="50" t="s">
        <v>26</v>
      </c>
      <c r="D90" s="52" t="s">
        <v>45</v>
      </c>
      <c r="E90" s="54">
        <v>1468.47</v>
      </c>
    </row>
    <row r="91" spans="2:13" x14ac:dyDescent="0.3">
      <c r="B91" s="53">
        <v>43188</v>
      </c>
      <c r="C91" s="50" t="s">
        <v>26</v>
      </c>
      <c r="D91" s="52" t="s">
        <v>34</v>
      </c>
      <c r="E91" s="54">
        <v>515.98</v>
      </c>
    </row>
    <row r="92" spans="2:13" x14ac:dyDescent="0.3">
      <c r="B92" s="53">
        <v>43190</v>
      </c>
      <c r="C92" s="50" t="s">
        <v>23</v>
      </c>
      <c r="D92" s="52" t="s">
        <v>34</v>
      </c>
      <c r="E92" s="54">
        <v>799.41</v>
      </c>
    </row>
  </sheetData>
  <mergeCells count="4">
    <mergeCell ref="H76:J76"/>
    <mergeCell ref="A1:G1"/>
    <mergeCell ref="I11:K11"/>
    <mergeCell ref="I22:L22"/>
  </mergeCells>
  <pageMargins left="0.7" right="0.7" top="0.75" bottom="0.75" header="0.3" footer="0.3"/>
  <pageSetup orientation="portrait" horizontalDpi="300" verticalDpi="300" r:id="rId1"/>
  <ignoredErrors>
    <ignoredError sqref="J8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H146"/>
  <sheetViews>
    <sheetView zoomScale="120" zoomScaleNormal="120" workbookViewId="0">
      <selection sqref="A1:C1"/>
    </sheetView>
  </sheetViews>
  <sheetFormatPr defaultColWidth="8.88671875" defaultRowHeight="14.4" x14ac:dyDescent="0.3"/>
  <sheetData>
    <row r="1" spans="1:5" ht="21" x14ac:dyDescent="0.4">
      <c r="A1" s="231" t="s">
        <v>171</v>
      </c>
      <c r="B1" s="231"/>
      <c r="C1" s="231"/>
    </row>
    <row r="2" spans="1:5" x14ac:dyDescent="0.3">
      <c r="A2" s="10" t="s">
        <v>269</v>
      </c>
    </row>
    <row r="4" spans="1:5" x14ac:dyDescent="0.3">
      <c r="B4" s="9" t="s">
        <v>172</v>
      </c>
      <c r="D4" s="42" t="s">
        <v>173</v>
      </c>
    </row>
    <row r="5" spans="1:5" x14ac:dyDescent="0.3">
      <c r="B5" s="9" t="s">
        <v>174</v>
      </c>
      <c r="D5" s="256" t="s">
        <v>175</v>
      </c>
      <c r="E5" s="256"/>
    </row>
    <row r="7" spans="1:5" x14ac:dyDescent="0.3">
      <c r="A7" t="s">
        <v>176</v>
      </c>
    </row>
    <row r="8" spans="1:5" x14ac:dyDescent="0.3">
      <c r="A8" t="s">
        <v>177</v>
      </c>
    </row>
    <row r="9" spans="1:5" x14ac:dyDescent="0.3">
      <c r="A9" t="s">
        <v>178</v>
      </c>
    </row>
    <row r="11" spans="1:5" x14ac:dyDescent="0.3">
      <c r="A11" s="17" t="s">
        <v>179</v>
      </c>
    </row>
    <row r="12" spans="1:5" x14ac:dyDescent="0.3">
      <c r="A12" t="s">
        <v>180</v>
      </c>
    </row>
    <row r="13" spans="1:5" x14ac:dyDescent="0.3">
      <c r="A13" t="s">
        <v>727</v>
      </c>
    </row>
    <row r="14" spans="1:5" x14ac:dyDescent="0.3">
      <c r="A14" t="s">
        <v>728</v>
      </c>
    </row>
    <row r="16" spans="1:5" x14ac:dyDescent="0.3">
      <c r="A16" s="17" t="s">
        <v>181</v>
      </c>
    </row>
    <row r="17" spans="1:7" x14ac:dyDescent="0.3">
      <c r="A17" t="s">
        <v>182</v>
      </c>
    </row>
    <row r="19" spans="1:7" ht="17.399999999999999" x14ac:dyDescent="0.3">
      <c r="A19" s="65" t="s">
        <v>183</v>
      </c>
    </row>
    <row r="21" spans="1:7" ht="15.6" x14ac:dyDescent="0.3">
      <c r="A21" s="252" t="s">
        <v>184</v>
      </c>
      <c r="B21" s="252"/>
      <c r="C21" s="252"/>
      <c r="D21" s="252"/>
    </row>
    <row r="22" spans="1:7" x14ac:dyDescent="0.3">
      <c r="A22" t="s">
        <v>270</v>
      </c>
    </row>
    <row r="24" spans="1:7" x14ac:dyDescent="0.3">
      <c r="B24" s="25" t="s">
        <v>2</v>
      </c>
      <c r="C24" s="25" t="s">
        <v>159</v>
      </c>
      <c r="D24" s="25" t="s">
        <v>3</v>
      </c>
      <c r="E24" s="25" t="s">
        <v>0</v>
      </c>
      <c r="G24" s="66" t="s">
        <v>35</v>
      </c>
    </row>
    <row r="25" spans="1:7" x14ac:dyDescent="0.3">
      <c r="B25" s="67">
        <v>2</v>
      </c>
      <c r="C25" t="s">
        <v>185</v>
      </c>
      <c r="D25" s="68">
        <v>2.3199999999999998</v>
      </c>
      <c r="E25" s="69"/>
      <c r="G25" t="s">
        <v>186</v>
      </c>
    </row>
    <row r="26" spans="1:7" x14ac:dyDescent="0.3">
      <c r="B26" s="67">
        <v>3</v>
      </c>
      <c r="C26" t="s">
        <v>187</v>
      </c>
      <c r="D26" s="68">
        <v>4.59</v>
      </c>
      <c r="E26" s="69"/>
      <c r="G26" t="s">
        <v>188</v>
      </c>
    </row>
    <row r="27" spans="1:7" x14ac:dyDescent="0.3">
      <c r="B27" s="67">
        <v>2</v>
      </c>
      <c r="C27" t="s">
        <v>189</v>
      </c>
      <c r="D27" s="68">
        <v>1.99</v>
      </c>
      <c r="E27" s="69"/>
      <c r="G27" t="s">
        <v>190</v>
      </c>
    </row>
    <row r="28" spans="1:7" x14ac:dyDescent="0.3">
      <c r="B28" s="67">
        <v>5</v>
      </c>
      <c r="C28" t="s">
        <v>191</v>
      </c>
      <c r="D28" s="68">
        <v>2.95</v>
      </c>
      <c r="E28" s="69"/>
      <c r="G28" t="s">
        <v>192</v>
      </c>
    </row>
    <row r="29" spans="1:7" x14ac:dyDescent="0.3">
      <c r="G29" t="s">
        <v>193</v>
      </c>
    </row>
    <row r="30" spans="1:7" x14ac:dyDescent="0.3">
      <c r="B30" s="17" t="s">
        <v>194</v>
      </c>
      <c r="G30" t="s">
        <v>195</v>
      </c>
    </row>
    <row r="31" spans="1:7" x14ac:dyDescent="0.3">
      <c r="B31" s="25" t="s">
        <v>2</v>
      </c>
      <c r="C31" s="25" t="s">
        <v>159</v>
      </c>
      <c r="D31" s="25" t="s">
        <v>3</v>
      </c>
      <c r="E31" s="25" t="s">
        <v>0</v>
      </c>
    </row>
    <row r="32" spans="1:7" x14ac:dyDescent="0.3">
      <c r="B32" s="67">
        <v>2</v>
      </c>
      <c r="C32" t="s">
        <v>185</v>
      </c>
      <c r="D32" s="68">
        <v>2.3199999999999998</v>
      </c>
      <c r="E32" s="69">
        <f t="array" ref="E32:E35">B32:B35*D32:D35</f>
        <v>4.6399999999999997</v>
      </c>
      <c r="F32" s="70" t="s">
        <v>196</v>
      </c>
      <c r="G32" s="71" t="s">
        <v>613</v>
      </c>
    </row>
    <row r="33" spans="1:7" x14ac:dyDescent="0.3">
      <c r="B33" s="67">
        <v>3</v>
      </c>
      <c r="C33" t="s">
        <v>187</v>
      </c>
      <c r="D33" s="68">
        <v>4.59</v>
      </c>
      <c r="E33" s="69">
        <v>13.77</v>
      </c>
    </row>
    <row r="34" spans="1:7" x14ac:dyDescent="0.3">
      <c r="B34" s="67">
        <v>2</v>
      </c>
      <c r="C34" t="s">
        <v>189</v>
      </c>
      <c r="D34" s="68">
        <v>1.99</v>
      </c>
      <c r="E34" s="69">
        <v>3.98</v>
      </c>
      <c r="G34" t="s">
        <v>197</v>
      </c>
    </row>
    <row r="35" spans="1:7" x14ac:dyDescent="0.3">
      <c r="B35" s="67">
        <v>5</v>
      </c>
      <c r="C35" t="s">
        <v>191</v>
      </c>
      <c r="D35" s="68">
        <v>2.95</v>
      </c>
      <c r="E35" s="69">
        <v>14.75</v>
      </c>
      <c r="G35" t="s">
        <v>198</v>
      </c>
    </row>
    <row r="38" spans="1:7" ht="15.6" x14ac:dyDescent="0.3">
      <c r="A38" s="252" t="s">
        <v>199</v>
      </c>
      <c r="B38" s="252"/>
      <c r="C38" s="252"/>
      <c r="D38" s="252"/>
    </row>
    <row r="39" spans="1:7" x14ac:dyDescent="0.3">
      <c r="A39" t="s">
        <v>271</v>
      </c>
    </row>
    <row r="41" spans="1:7" x14ac:dyDescent="0.3">
      <c r="B41" t="s">
        <v>582</v>
      </c>
    </row>
    <row r="42" spans="1:7" x14ac:dyDescent="0.3">
      <c r="B42" t="s">
        <v>200</v>
      </c>
    </row>
    <row r="44" spans="1:7" x14ac:dyDescent="0.3">
      <c r="B44" s="25" t="s">
        <v>201</v>
      </c>
      <c r="C44" s="25" t="s">
        <v>202</v>
      </c>
      <c r="D44" s="25" t="s">
        <v>203</v>
      </c>
      <c r="E44" s="169" t="s">
        <v>204</v>
      </c>
    </row>
    <row r="45" spans="1:7" x14ac:dyDescent="0.3">
      <c r="B45" t="s">
        <v>205</v>
      </c>
      <c r="C45">
        <v>234</v>
      </c>
      <c r="D45">
        <v>297</v>
      </c>
      <c r="E45" s="170">
        <f>D45-C45</f>
        <v>63</v>
      </c>
      <c r="F45" s="70" t="s">
        <v>196</v>
      </c>
      <c r="G45" s="71" t="s">
        <v>206</v>
      </c>
    </row>
    <row r="46" spans="1:7" x14ac:dyDescent="0.3">
      <c r="B46" t="s">
        <v>207</v>
      </c>
      <c r="C46">
        <v>315</v>
      </c>
      <c r="D46">
        <v>301</v>
      </c>
      <c r="E46" s="170">
        <f>D46-C46</f>
        <v>-14</v>
      </c>
    </row>
    <row r="47" spans="1:7" x14ac:dyDescent="0.3">
      <c r="B47" t="s">
        <v>208</v>
      </c>
      <c r="C47">
        <v>432</v>
      </c>
      <c r="D47">
        <v>472</v>
      </c>
      <c r="E47" s="170">
        <f>D47-C47</f>
        <v>40</v>
      </c>
    </row>
    <row r="48" spans="1:7" x14ac:dyDescent="0.3">
      <c r="B48" t="s">
        <v>209</v>
      </c>
      <c r="C48">
        <v>187</v>
      </c>
      <c r="D48">
        <v>276</v>
      </c>
      <c r="E48" s="170">
        <f>D48-C48</f>
        <v>89</v>
      </c>
    </row>
    <row r="49" spans="2:7" x14ac:dyDescent="0.3">
      <c r="D49" s="73" t="s">
        <v>210</v>
      </c>
      <c r="E49" s="74">
        <f>MAX(E45:E48)</f>
        <v>89</v>
      </c>
      <c r="F49" s="70" t="s">
        <v>196</v>
      </c>
      <c r="G49" s="71" t="s">
        <v>612</v>
      </c>
    </row>
    <row r="51" spans="2:7" x14ac:dyDescent="0.3">
      <c r="B51" t="s">
        <v>211</v>
      </c>
    </row>
    <row r="53" spans="2:7" x14ac:dyDescent="0.3">
      <c r="B53" s="25" t="s">
        <v>201</v>
      </c>
      <c r="C53" s="25" t="s">
        <v>202</v>
      </c>
      <c r="D53" s="25" t="s">
        <v>203</v>
      </c>
      <c r="G53" s="66" t="s">
        <v>35</v>
      </c>
    </row>
    <row r="54" spans="2:7" x14ac:dyDescent="0.3">
      <c r="B54" t="s">
        <v>205</v>
      </c>
      <c r="C54" s="67">
        <v>234</v>
      </c>
      <c r="D54" s="68">
        <v>297</v>
      </c>
      <c r="G54" t="s">
        <v>212</v>
      </c>
    </row>
    <row r="55" spans="2:7" x14ac:dyDescent="0.3">
      <c r="B55" t="s">
        <v>207</v>
      </c>
      <c r="C55" s="67">
        <v>315</v>
      </c>
      <c r="D55" s="68">
        <v>301</v>
      </c>
      <c r="G55" t="s">
        <v>213</v>
      </c>
    </row>
    <row r="56" spans="2:7" x14ac:dyDescent="0.3">
      <c r="B56" t="s">
        <v>208</v>
      </c>
      <c r="C56" s="67">
        <v>432</v>
      </c>
      <c r="D56" s="68">
        <v>472</v>
      </c>
      <c r="G56" t="s">
        <v>193</v>
      </c>
    </row>
    <row r="57" spans="2:7" x14ac:dyDescent="0.3">
      <c r="B57" t="s">
        <v>209</v>
      </c>
      <c r="C57" s="67">
        <v>187</v>
      </c>
      <c r="D57" s="75">
        <v>276</v>
      </c>
      <c r="G57" t="s">
        <v>214</v>
      </c>
    </row>
    <row r="58" spans="2:7" x14ac:dyDescent="0.3">
      <c r="C58" s="73" t="s">
        <v>210</v>
      </c>
      <c r="D58" s="76"/>
      <c r="G58" t="s">
        <v>190</v>
      </c>
    </row>
    <row r="59" spans="2:7" x14ac:dyDescent="0.3">
      <c r="G59" t="s">
        <v>215</v>
      </c>
    </row>
    <row r="60" spans="2:7" x14ac:dyDescent="0.3">
      <c r="B60" s="55" t="s">
        <v>194</v>
      </c>
    </row>
    <row r="61" spans="2:7" x14ac:dyDescent="0.3">
      <c r="B61" s="25" t="s">
        <v>201</v>
      </c>
      <c r="C61" s="25" t="s">
        <v>202</v>
      </c>
      <c r="D61" s="25" t="s">
        <v>203</v>
      </c>
    </row>
    <row r="62" spans="2:7" x14ac:dyDescent="0.3">
      <c r="B62" t="s">
        <v>205</v>
      </c>
      <c r="C62" s="67">
        <v>234</v>
      </c>
      <c r="D62" s="68">
        <v>297</v>
      </c>
    </row>
    <row r="63" spans="2:7" x14ac:dyDescent="0.3">
      <c r="B63" t="s">
        <v>207</v>
      </c>
      <c r="C63" s="67">
        <v>315</v>
      </c>
      <c r="D63" s="68">
        <v>301</v>
      </c>
    </row>
    <row r="64" spans="2:7" x14ac:dyDescent="0.3">
      <c r="B64" t="s">
        <v>208</v>
      </c>
      <c r="C64" s="67">
        <v>432</v>
      </c>
      <c r="D64" s="68">
        <v>472</v>
      </c>
    </row>
    <row r="65" spans="1:7" x14ac:dyDescent="0.3">
      <c r="B65" t="s">
        <v>209</v>
      </c>
      <c r="C65" s="67">
        <v>187</v>
      </c>
      <c r="D65" s="75">
        <v>276</v>
      </c>
    </row>
    <row r="66" spans="1:7" x14ac:dyDescent="0.3">
      <c r="C66" s="73" t="s">
        <v>210</v>
      </c>
      <c r="D66" s="76">
        <f t="array" ref="D66">MAX(D62:D65-C62:C65)</f>
        <v>89</v>
      </c>
      <c r="E66" s="70" t="s">
        <v>196</v>
      </c>
      <c r="F66" s="71" t="s">
        <v>611</v>
      </c>
    </row>
    <row r="68" spans="1:7" ht="15.6" x14ac:dyDescent="0.3">
      <c r="A68" s="252" t="s">
        <v>216</v>
      </c>
      <c r="B68" s="252"/>
      <c r="C68" s="252"/>
      <c r="D68" s="252"/>
      <c r="E68" s="252"/>
      <c r="F68" s="252"/>
    </row>
    <row r="69" spans="1:7" x14ac:dyDescent="0.3">
      <c r="A69" t="s">
        <v>217</v>
      </c>
    </row>
    <row r="71" spans="1:7" x14ac:dyDescent="0.3">
      <c r="B71" t="s">
        <v>218</v>
      </c>
    </row>
    <row r="72" spans="1:7" x14ac:dyDescent="0.3">
      <c r="B72" t="s">
        <v>219</v>
      </c>
    </row>
    <row r="73" spans="1:7" x14ac:dyDescent="0.3">
      <c r="B73" t="s">
        <v>220</v>
      </c>
    </row>
    <row r="74" spans="1:7" x14ac:dyDescent="0.3">
      <c r="B74" t="s">
        <v>221</v>
      </c>
    </row>
    <row r="75" spans="1:7" x14ac:dyDescent="0.3">
      <c r="B75" t="s">
        <v>222</v>
      </c>
    </row>
    <row r="76" spans="1:7" x14ac:dyDescent="0.3">
      <c r="B76" t="s">
        <v>223</v>
      </c>
    </row>
    <row r="77" spans="1:7" x14ac:dyDescent="0.3">
      <c r="B77" t="s">
        <v>224</v>
      </c>
    </row>
    <row r="78" spans="1:7" x14ac:dyDescent="0.3">
      <c r="B78" t="s">
        <v>225</v>
      </c>
    </row>
    <row r="80" spans="1:7" x14ac:dyDescent="0.3">
      <c r="B80" s="25" t="s">
        <v>4</v>
      </c>
      <c r="C80" s="25" t="s">
        <v>60</v>
      </c>
      <c r="E80" s="25" t="s">
        <v>226</v>
      </c>
      <c r="F80" s="25"/>
      <c r="G80" s="66" t="s">
        <v>35</v>
      </c>
    </row>
    <row r="81" spans="2:7" x14ac:dyDescent="0.3">
      <c r="B81" t="s">
        <v>227</v>
      </c>
      <c r="C81" s="67">
        <v>324</v>
      </c>
      <c r="E81" s="76"/>
      <c r="G81" t="s">
        <v>186</v>
      </c>
    </row>
    <row r="82" spans="2:7" x14ac:dyDescent="0.3">
      <c r="B82" t="s">
        <v>228</v>
      </c>
      <c r="C82" s="67">
        <v>523</v>
      </c>
      <c r="E82" s="76"/>
      <c r="G82" t="s">
        <v>229</v>
      </c>
    </row>
    <row r="83" spans="2:7" x14ac:dyDescent="0.3">
      <c r="B83" t="s">
        <v>230</v>
      </c>
      <c r="C83" s="67">
        <v>512</v>
      </c>
      <c r="E83" s="76"/>
      <c r="G83" t="s">
        <v>190</v>
      </c>
    </row>
    <row r="84" spans="2:7" x14ac:dyDescent="0.3">
      <c r="B84" t="s">
        <v>231</v>
      </c>
      <c r="C84" s="67">
        <v>324</v>
      </c>
      <c r="G84" t="s">
        <v>232</v>
      </c>
    </row>
    <row r="85" spans="2:7" x14ac:dyDescent="0.3">
      <c r="B85" t="s">
        <v>233</v>
      </c>
      <c r="C85" s="67">
        <v>123</v>
      </c>
      <c r="G85" t="s">
        <v>215</v>
      </c>
    </row>
    <row r="86" spans="2:7" x14ac:dyDescent="0.3">
      <c r="B86" t="s">
        <v>234</v>
      </c>
      <c r="C86" s="67">
        <v>498</v>
      </c>
    </row>
    <row r="88" spans="2:7" x14ac:dyDescent="0.3">
      <c r="B88" s="55" t="s">
        <v>194</v>
      </c>
    </row>
    <row r="89" spans="2:7" x14ac:dyDescent="0.3">
      <c r="B89" s="25" t="s">
        <v>4</v>
      </c>
      <c r="C89" s="25" t="s">
        <v>60</v>
      </c>
      <c r="E89" s="25" t="s">
        <v>226</v>
      </c>
    </row>
    <row r="90" spans="2:7" x14ac:dyDescent="0.3">
      <c r="B90" t="s">
        <v>227</v>
      </c>
      <c r="C90" s="67">
        <v>324</v>
      </c>
      <c r="E90" s="76">
        <f t="array" ref="E90:E92">LARGE(C90:C95,{1;2;3})</f>
        <v>523</v>
      </c>
      <c r="F90" s="70" t="s">
        <v>196</v>
      </c>
      <c r="G90" s="71" t="s">
        <v>610</v>
      </c>
    </row>
    <row r="91" spans="2:7" x14ac:dyDescent="0.3">
      <c r="B91" t="s">
        <v>228</v>
      </c>
      <c r="C91" s="67">
        <v>523</v>
      </c>
      <c r="E91" s="76">
        <v>512</v>
      </c>
    </row>
    <row r="92" spans="2:7" x14ac:dyDescent="0.3">
      <c r="B92" t="s">
        <v>230</v>
      </c>
      <c r="C92" s="67">
        <v>512</v>
      </c>
      <c r="E92" s="76">
        <v>498</v>
      </c>
    </row>
    <row r="93" spans="2:7" x14ac:dyDescent="0.3">
      <c r="B93" t="s">
        <v>231</v>
      </c>
      <c r="C93" s="67">
        <v>324</v>
      </c>
    </row>
    <row r="94" spans="2:7" x14ac:dyDescent="0.3">
      <c r="B94" t="s">
        <v>233</v>
      </c>
      <c r="C94" s="67">
        <v>123</v>
      </c>
      <c r="E94" s="25" t="s">
        <v>235</v>
      </c>
      <c r="G94" t="s">
        <v>236</v>
      </c>
    </row>
    <row r="95" spans="2:7" x14ac:dyDescent="0.3">
      <c r="B95" t="s">
        <v>234</v>
      </c>
      <c r="C95" s="67">
        <v>498</v>
      </c>
      <c r="E95" s="76">
        <f>LARGE(C90:C95,{1})</f>
        <v>523</v>
      </c>
      <c r="F95" s="70" t="s">
        <v>196</v>
      </c>
      <c r="G95" s="71" t="s">
        <v>609</v>
      </c>
    </row>
    <row r="98" spans="1:8" ht="15.6" x14ac:dyDescent="0.3">
      <c r="A98" s="252" t="s">
        <v>237</v>
      </c>
      <c r="B98" s="252"/>
      <c r="C98" s="252"/>
      <c r="D98" s="252"/>
    </row>
    <row r="99" spans="1:8" x14ac:dyDescent="0.3">
      <c r="A99" t="s">
        <v>238</v>
      </c>
    </row>
    <row r="101" spans="1:8" x14ac:dyDescent="0.3">
      <c r="B101" t="s">
        <v>239</v>
      </c>
    </row>
    <row r="102" spans="1:8" x14ac:dyDescent="0.3">
      <c r="B102" t="s">
        <v>240</v>
      </c>
    </row>
    <row r="103" spans="1:8" x14ac:dyDescent="0.3">
      <c r="B103" t="s">
        <v>241</v>
      </c>
    </row>
    <row r="105" spans="1:8" x14ac:dyDescent="0.3">
      <c r="B105" s="25" t="s">
        <v>14</v>
      </c>
      <c r="C105" s="25" t="s">
        <v>60</v>
      </c>
      <c r="E105" s="25" t="s">
        <v>14</v>
      </c>
      <c r="F105" s="25" t="s">
        <v>242</v>
      </c>
      <c r="H105" s="66" t="s">
        <v>35</v>
      </c>
    </row>
    <row r="106" spans="1:8" x14ac:dyDescent="0.3">
      <c r="B106" s="67" t="s">
        <v>143</v>
      </c>
      <c r="C106" s="68">
        <v>245</v>
      </c>
      <c r="E106" s="77" t="s">
        <v>143</v>
      </c>
      <c r="F106" s="76"/>
      <c r="H106" t="s">
        <v>608</v>
      </c>
    </row>
    <row r="107" spans="1:8" x14ac:dyDescent="0.3">
      <c r="B107" s="67" t="s">
        <v>144</v>
      </c>
      <c r="C107" s="68">
        <v>372</v>
      </c>
      <c r="E107" s="9" t="s">
        <v>144</v>
      </c>
      <c r="F107" s="76"/>
      <c r="H107" t="s">
        <v>243</v>
      </c>
    </row>
    <row r="108" spans="1:8" x14ac:dyDescent="0.3">
      <c r="B108" s="67" t="s">
        <v>143</v>
      </c>
      <c r="C108" s="68">
        <v>371</v>
      </c>
      <c r="H108" t="s">
        <v>190</v>
      </c>
    </row>
    <row r="109" spans="1:8" x14ac:dyDescent="0.3">
      <c r="B109" s="67" t="s">
        <v>144</v>
      </c>
      <c r="C109" s="75">
        <v>276</v>
      </c>
      <c r="H109" t="s">
        <v>244</v>
      </c>
    </row>
    <row r="110" spans="1:8" x14ac:dyDescent="0.3">
      <c r="B110" s="67" t="s">
        <v>143</v>
      </c>
      <c r="C110" s="68">
        <v>189</v>
      </c>
      <c r="H110" t="s">
        <v>245</v>
      </c>
    </row>
    <row r="111" spans="1:8" x14ac:dyDescent="0.3">
      <c r="B111" s="67" t="s">
        <v>144</v>
      </c>
      <c r="C111" s="68">
        <v>286</v>
      </c>
      <c r="H111" t="s">
        <v>246</v>
      </c>
    </row>
    <row r="112" spans="1:8" x14ac:dyDescent="0.3">
      <c r="H112" t="s">
        <v>247</v>
      </c>
    </row>
    <row r="113" spans="1:8" x14ac:dyDescent="0.3">
      <c r="B113" s="55" t="s">
        <v>194</v>
      </c>
      <c r="H113" t="s">
        <v>193</v>
      </c>
    </row>
    <row r="114" spans="1:8" x14ac:dyDescent="0.3">
      <c r="B114" s="25" t="s">
        <v>14</v>
      </c>
      <c r="C114" s="25" t="s">
        <v>60</v>
      </c>
      <c r="E114" s="25" t="s">
        <v>14</v>
      </c>
      <c r="F114" s="25" t="s">
        <v>242</v>
      </c>
      <c r="H114" t="s">
        <v>244</v>
      </c>
    </row>
    <row r="115" spans="1:8" x14ac:dyDescent="0.3">
      <c r="B115" s="67" t="s">
        <v>143</v>
      </c>
      <c r="C115" s="68">
        <v>245</v>
      </c>
      <c r="E115" s="77" t="s">
        <v>143</v>
      </c>
      <c r="F115" s="76">
        <f t="array" ref="F115">MAX(IF($B$115:$B$120=E115,$C$115:$C$120))</f>
        <v>371</v>
      </c>
      <c r="H115" t="s">
        <v>248</v>
      </c>
    </row>
    <row r="116" spans="1:8" x14ac:dyDescent="0.3">
      <c r="B116" s="67" t="s">
        <v>144</v>
      </c>
      <c r="C116" s="68">
        <v>372</v>
      </c>
      <c r="E116" s="9" t="s">
        <v>144</v>
      </c>
      <c r="F116" s="76">
        <f t="array" ref="F116">MAX(IF($B$115:$B$120=E116,$C$115:$C$120))</f>
        <v>372</v>
      </c>
      <c r="H116" t="s">
        <v>195</v>
      </c>
    </row>
    <row r="117" spans="1:8" x14ac:dyDescent="0.3">
      <c r="B117" s="67" t="s">
        <v>143</v>
      </c>
      <c r="C117" s="68">
        <v>371</v>
      </c>
      <c r="H117" t="s">
        <v>249</v>
      </c>
    </row>
    <row r="118" spans="1:8" x14ac:dyDescent="0.3">
      <c r="B118" s="67" t="s">
        <v>144</v>
      </c>
      <c r="C118" s="75">
        <v>276</v>
      </c>
    </row>
    <row r="119" spans="1:8" x14ac:dyDescent="0.3">
      <c r="B119" s="67" t="s">
        <v>143</v>
      </c>
      <c r="C119" s="68">
        <v>189</v>
      </c>
      <c r="H119" s="66" t="s">
        <v>250</v>
      </c>
    </row>
    <row r="120" spans="1:8" x14ac:dyDescent="0.3">
      <c r="B120" s="67" t="s">
        <v>144</v>
      </c>
      <c r="C120" s="68">
        <v>286</v>
      </c>
      <c r="H120" s="71" t="s">
        <v>614</v>
      </c>
    </row>
    <row r="123" spans="1:8" ht="15.6" x14ac:dyDescent="0.3">
      <c r="A123" s="252" t="s">
        <v>251</v>
      </c>
      <c r="B123" s="252"/>
      <c r="C123" s="252"/>
      <c r="D123" s="252"/>
      <c r="E123" s="252"/>
    </row>
    <row r="124" spans="1:8" x14ac:dyDescent="0.3">
      <c r="A124" t="s">
        <v>252</v>
      </c>
    </row>
    <row r="126" spans="1:8" x14ac:dyDescent="0.3">
      <c r="B126" t="s">
        <v>253</v>
      </c>
    </row>
    <row r="127" spans="1:8" x14ac:dyDescent="0.3">
      <c r="B127" t="s">
        <v>254</v>
      </c>
    </row>
    <row r="129" spans="2:8" x14ac:dyDescent="0.3">
      <c r="B129" s="25" t="s">
        <v>2</v>
      </c>
      <c r="C129" s="25" t="s">
        <v>159</v>
      </c>
      <c r="D129" s="25" t="s">
        <v>3</v>
      </c>
      <c r="E129" s="25" t="s">
        <v>255</v>
      </c>
      <c r="F129" s="25" t="s">
        <v>0</v>
      </c>
      <c r="H129" s="66" t="s">
        <v>35</v>
      </c>
    </row>
    <row r="130" spans="2:8" x14ac:dyDescent="0.3">
      <c r="B130">
        <v>3</v>
      </c>
      <c r="C130" t="s">
        <v>256</v>
      </c>
      <c r="D130">
        <v>2.99</v>
      </c>
      <c r="E130" s="67"/>
      <c r="F130" s="68">
        <f>B130*D130</f>
        <v>8.9700000000000006</v>
      </c>
      <c r="H130" t="s">
        <v>257</v>
      </c>
    </row>
    <row r="131" spans="2:8" x14ac:dyDescent="0.3">
      <c r="B131">
        <v>1</v>
      </c>
      <c r="C131" t="s">
        <v>258</v>
      </c>
      <c r="D131">
        <v>7.95</v>
      </c>
      <c r="E131" s="67" t="s">
        <v>259</v>
      </c>
      <c r="F131" s="68">
        <f>B131*D131</f>
        <v>7.95</v>
      </c>
      <c r="H131" t="s">
        <v>260</v>
      </c>
    </row>
    <row r="132" spans="2:8" x14ac:dyDescent="0.3">
      <c r="B132">
        <v>2</v>
      </c>
      <c r="C132" t="s">
        <v>261</v>
      </c>
      <c r="D132">
        <v>4.99</v>
      </c>
      <c r="E132" s="67" t="s">
        <v>259</v>
      </c>
      <c r="F132" s="68">
        <f>B132*D132</f>
        <v>9.98</v>
      </c>
      <c r="H132" t="s">
        <v>190</v>
      </c>
    </row>
    <row r="133" spans="2:8" x14ac:dyDescent="0.3">
      <c r="B133">
        <v>4</v>
      </c>
      <c r="C133" t="s">
        <v>262</v>
      </c>
      <c r="D133">
        <v>2.12</v>
      </c>
      <c r="E133" s="67"/>
      <c r="F133" s="68">
        <f>B133*D133</f>
        <v>8.48</v>
      </c>
      <c r="H133" t="s">
        <v>263</v>
      </c>
    </row>
    <row r="134" spans="2:8" x14ac:dyDescent="0.3">
      <c r="E134" s="73" t="s">
        <v>264</v>
      </c>
      <c r="F134">
        <f>SUM(F130:F133)</f>
        <v>35.380000000000003</v>
      </c>
      <c r="H134" t="s">
        <v>193</v>
      </c>
    </row>
    <row r="135" spans="2:8" x14ac:dyDescent="0.3">
      <c r="E135" s="73" t="s">
        <v>265</v>
      </c>
      <c r="F135" s="76"/>
      <c r="H135" t="s">
        <v>266</v>
      </c>
    </row>
    <row r="136" spans="2:8" x14ac:dyDescent="0.3">
      <c r="E136" s="73" t="s">
        <v>267</v>
      </c>
      <c r="F136" s="78">
        <f>SUM(F134:F135)</f>
        <v>35.380000000000003</v>
      </c>
      <c r="H136" t="s">
        <v>195</v>
      </c>
    </row>
    <row r="137" spans="2:8" x14ac:dyDescent="0.3">
      <c r="H137" t="s">
        <v>268</v>
      </c>
    </row>
    <row r="138" spans="2:8" x14ac:dyDescent="0.3">
      <c r="B138" s="17" t="s">
        <v>194</v>
      </c>
    </row>
    <row r="139" spans="2:8" x14ac:dyDescent="0.3">
      <c r="B139" s="25" t="s">
        <v>2</v>
      </c>
      <c r="C139" s="25" t="s">
        <v>159</v>
      </c>
      <c r="D139" s="25" t="s">
        <v>3</v>
      </c>
      <c r="E139" s="25" t="s">
        <v>255</v>
      </c>
      <c r="F139" s="25" t="s">
        <v>0</v>
      </c>
    </row>
    <row r="140" spans="2:8" x14ac:dyDescent="0.3">
      <c r="B140">
        <v>3</v>
      </c>
      <c r="C140" t="s">
        <v>256</v>
      </c>
      <c r="D140">
        <v>2.99</v>
      </c>
      <c r="E140" s="67"/>
      <c r="F140" s="68">
        <f>B140*D140</f>
        <v>8.9700000000000006</v>
      </c>
    </row>
    <row r="141" spans="2:8" x14ac:dyDescent="0.3">
      <c r="B141">
        <v>1</v>
      </c>
      <c r="C141" t="s">
        <v>258</v>
      </c>
      <c r="D141">
        <v>7.95</v>
      </c>
      <c r="E141" s="67" t="s">
        <v>259</v>
      </c>
      <c r="F141" s="68">
        <f>B141*D141</f>
        <v>7.95</v>
      </c>
    </row>
    <row r="142" spans="2:8" x14ac:dyDescent="0.3">
      <c r="B142">
        <v>2</v>
      </c>
      <c r="C142" t="s">
        <v>261</v>
      </c>
      <c r="D142">
        <v>4.99</v>
      </c>
      <c r="E142" s="67" t="s">
        <v>259</v>
      </c>
      <c r="F142" s="68">
        <f>B142*D142</f>
        <v>9.98</v>
      </c>
    </row>
    <row r="143" spans="2:8" x14ac:dyDescent="0.3">
      <c r="B143">
        <v>4</v>
      </c>
      <c r="C143" t="s">
        <v>262</v>
      </c>
      <c r="D143">
        <v>2.12</v>
      </c>
      <c r="E143" s="67"/>
      <c r="F143" s="68">
        <f>B143*D143</f>
        <v>8.48</v>
      </c>
    </row>
    <row r="144" spans="2:8" x14ac:dyDescent="0.3">
      <c r="E144" s="73" t="s">
        <v>264</v>
      </c>
      <c r="F144">
        <f>SUM(F140:F143)</f>
        <v>35.380000000000003</v>
      </c>
    </row>
    <row r="145" spans="5:8" x14ac:dyDescent="0.3">
      <c r="E145" s="73" t="s">
        <v>265</v>
      </c>
      <c r="F145" s="79">
        <f t="array" ref="F145">SUM(IF(E140:E143="T",F140:F143*0.0635))</f>
        <v>1.138555</v>
      </c>
      <c r="G145" s="70" t="s">
        <v>196</v>
      </c>
      <c r="H145" s="71" t="s">
        <v>615</v>
      </c>
    </row>
    <row r="146" spans="5:8" x14ac:dyDescent="0.3">
      <c r="E146" s="73" t="s">
        <v>267</v>
      </c>
      <c r="F146" s="78">
        <f>SUM(F144:F145)</f>
        <v>36.518554999999999</v>
      </c>
    </row>
  </sheetData>
  <mergeCells count="7">
    <mergeCell ref="A123:E123"/>
    <mergeCell ref="A1:C1"/>
    <mergeCell ref="A21:D21"/>
    <mergeCell ref="A38:D38"/>
    <mergeCell ref="A68:F68"/>
    <mergeCell ref="A98:D98"/>
    <mergeCell ref="D5:E5"/>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3503F-1A28-4FA6-A9C8-C204152BDE05}">
  <dimension ref="A1:I121"/>
  <sheetViews>
    <sheetView zoomScale="120" zoomScaleNormal="120" workbookViewId="0">
      <selection sqref="A1:D1"/>
    </sheetView>
  </sheetViews>
  <sheetFormatPr defaultColWidth="8.88671875" defaultRowHeight="14.4" x14ac:dyDescent="0.3"/>
  <cols>
    <col min="1" max="2" width="11" customWidth="1"/>
    <col min="5" max="5" width="8.6640625" customWidth="1"/>
    <col min="8" max="8" width="12.5546875" bestFit="1" customWidth="1"/>
    <col min="9" max="9" width="14.88671875" bestFit="1" customWidth="1"/>
    <col min="10" max="11" width="8.44140625" bestFit="1" customWidth="1"/>
    <col min="12" max="12" width="12.109375" bestFit="1" customWidth="1"/>
    <col min="13" max="13" width="13.44140625" bestFit="1" customWidth="1"/>
    <col min="14" max="14" width="8.44140625" bestFit="1" customWidth="1"/>
    <col min="15" max="16" width="7.44140625" bestFit="1" customWidth="1"/>
    <col min="17" max="17" width="8.44140625" bestFit="1" customWidth="1"/>
    <col min="18" max="18" width="7.44140625" bestFit="1" customWidth="1"/>
    <col min="19" max="21" width="8.44140625" bestFit="1" customWidth="1"/>
    <col min="22" max="23" width="7.44140625" bestFit="1" customWidth="1"/>
    <col min="24" max="24" width="8.44140625" bestFit="1" customWidth="1"/>
    <col min="25" max="25" width="7" bestFit="1" customWidth="1"/>
    <col min="26" max="27" width="7.44140625" bestFit="1" customWidth="1"/>
    <col min="28" max="30" width="8.44140625" bestFit="1" customWidth="1"/>
    <col min="31" max="32" width="7.44140625" bestFit="1" customWidth="1"/>
    <col min="33" max="33" width="8.44140625" bestFit="1" customWidth="1"/>
    <col min="34" max="35" width="7.44140625" bestFit="1" customWidth="1"/>
    <col min="36" max="37" width="8.44140625" bestFit="1" customWidth="1"/>
    <col min="38" max="43" width="7.44140625" bestFit="1" customWidth="1"/>
    <col min="44" max="45" width="8.44140625" bestFit="1" customWidth="1"/>
    <col min="46" max="46" width="7.44140625" bestFit="1" customWidth="1"/>
    <col min="47" max="47" width="8.44140625" bestFit="1" customWidth="1"/>
    <col min="48" max="48" width="7.44140625" bestFit="1" customWidth="1"/>
    <col min="49" max="49" width="7.109375" bestFit="1" customWidth="1"/>
    <col min="50" max="52" width="7.44140625" bestFit="1" customWidth="1"/>
    <col min="53" max="55" width="8.44140625" bestFit="1" customWidth="1"/>
    <col min="56" max="56" width="7.44140625" bestFit="1" customWidth="1"/>
    <col min="57" max="58" width="7.6640625" bestFit="1" customWidth="1"/>
    <col min="59" max="60" width="8.44140625" bestFit="1" customWidth="1"/>
    <col min="61" max="62" width="7.6640625" bestFit="1" customWidth="1"/>
    <col min="63" max="63" width="8.44140625" bestFit="1" customWidth="1"/>
    <col min="64" max="64" width="7.6640625" bestFit="1" customWidth="1"/>
    <col min="65" max="65" width="8.44140625" bestFit="1" customWidth="1"/>
    <col min="66" max="67" width="7.6640625" bestFit="1" customWidth="1"/>
    <col min="68" max="68" width="8.44140625" bestFit="1" customWidth="1"/>
    <col min="69" max="69" width="11.44140625" bestFit="1" customWidth="1"/>
  </cols>
  <sheetData>
    <row r="1" spans="1:4" ht="21" x14ac:dyDescent="0.4">
      <c r="A1" s="231" t="s">
        <v>518</v>
      </c>
      <c r="B1" s="231"/>
      <c r="C1" s="231"/>
      <c r="D1" s="231"/>
    </row>
    <row r="2" spans="1:4" x14ac:dyDescent="0.3">
      <c r="A2" s="143" t="s">
        <v>519</v>
      </c>
    </row>
    <row r="4" spans="1:4" x14ac:dyDescent="0.3">
      <c r="A4" s="17" t="s">
        <v>506</v>
      </c>
    </row>
    <row r="5" spans="1:4" x14ac:dyDescent="0.3">
      <c r="A5" t="s">
        <v>507</v>
      </c>
    </row>
    <row r="6" spans="1:4" s="143" customFormat="1" x14ac:dyDescent="0.3">
      <c r="A6" s="143" t="s">
        <v>508</v>
      </c>
    </row>
    <row r="7" spans="1:4" s="143" customFormat="1" x14ac:dyDescent="0.3">
      <c r="A7" s="143" t="s">
        <v>509</v>
      </c>
    </row>
    <row r="8" spans="1:4" s="143" customFormat="1" x14ac:dyDescent="0.3"/>
    <row r="9" spans="1:4" s="143" customFormat="1" x14ac:dyDescent="0.3">
      <c r="A9" s="17" t="s">
        <v>510</v>
      </c>
    </row>
    <row r="10" spans="1:4" s="143" customFormat="1" x14ac:dyDescent="0.3">
      <c r="A10" s="143" t="s">
        <v>515</v>
      </c>
    </row>
    <row r="11" spans="1:4" s="143" customFormat="1" x14ac:dyDescent="0.3">
      <c r="A11" s="143" t="s">
        <v>516</v>
      </c>
    </row>
    <row r="12" spans="1:4" s="143" customFormat="1" x14ac:dyDescent="0.3">
      <c r="A12" s="143" t="s">
        <v>511</v>
      </c>
    </row>
    <row r="13" spans="1:4" s="143" customFormat="1" x14ac:dyDescent="0.3"/>
    <row r="14" spans="1:4" s="143" customFormat="1" x14ac:dyDescent="0.3">
      <c r="A14" s="17" t="s">
        <v>512</v>
      </c>
    </row>
    <row r="15" spans="1:4" x14ac:dyDescent="0.3">
      <c r="A15" t="s">
        <v>517</v>
      </c>
    </row>
    <row r="16" spans="1:4" s="143" customFormat="1" x14ac:dyDescent="0.3">
      <c r="A16" t="s">
        <v>513</v>
      </c>
    </row>
    <row r="18" spans="1:9" x14ac:dyDescent="0.3">
      <c r="A18" s="150" t="s">
        <v>492</v>
      </c>
      <c r="B18" s="143"/>
      <c r="C18" s="143"/>
      <c r="D18" s="143"/>
      <c r="E18" s="143"/>
      <c r="F18" s="143"/>
      <c r="G18" s="143"/>
      <c r="H18" s="17" t="s">
        <v>514</v>
      </c>
      <c r="I18" s="10"/>
    </row>
    <row r="19" spans="1:9" x14ac:dyDescent="0.3">
      <c r="A19" s="144" t="s">
        <v>12</v>
      </c>
      <c r="B19" s="144" t="s">
        <v>13</v>
      </c>
      <c r="C19" s="144" t="s">
        <v>1</v>
      </c>
      <c r="D19" s="144" t="s">
        <v>493</v>
      </c>
      <c r="E19" s="144" t="s">
        <v>33</v>
      </c>
      <c r="F19" s="144" t="s">
        <v>15</v>
      </c>
      <c r="G19" s="143"/>
    </row>
    <row r="20" spans="1:9" x14ac:dyDescent="0.3">
      <c r="A20" s="140">
        <v>43115</v>
      </c>
      <c r="B20" s="143" t="s">
        <v>500</v>
      </c>
      <c r="C20" s="143" t="s">
        <v>501</v>
      </c>
      <c r="D20" s="143" t="s">
        <v>497</v>
      </c>
      <c r="E20" s="147">
        <v>5</v>
      </c>
      <c r="F20" s="135">
        <v>1790.03</v>
      </c>
      <c r="G20" s="143"/>
      <c r="H20" s="143"/>
      <c r="I20" s="143"/>
    </row>
    <row r="21" spans="1:9" x14ac:dyDescent="0.3">
      <c r="A21" s="140">
        <v>43115</v>
      </c>
      <c r="B21" s="143" t="s">
        <v>26</v>
      </c>
      <c r="C21" s="143" t="s">
        <v>498</v>
      </c>
      <c r="D21" s="143" t="s">
        <v>504</v>
      </c>
      <c r="E21" s="147">
        <v>8.3000000000000007</v>
      </c>
      <c r="F21" s="135">
        <v>310.61</v>
      </c>
      <c r="G21" s="143"/>
      <c r="H21" s="148" t="s">
        <v>494</v>
      </c>
      <c r="I21" t="s">
        <v>495</v>
      </c>
    </row>
    <row r="22" spans="1:9" x14ac:dyDescent="0.3">
      <c r="A22" s="140">
        <v>43117</v>
      </c>
      <c r="B22" s="143" t="s">
        <v>26</v>
      </c>
      <c r="C22" s="143" t="s">
        <v>18</v>
      </c>
      <c r="D22" s="143" t="s">
        <v>497</v>
      </c>
      <c r="E22" s="147">
        <v>3.9</v>
      </c>
      <c r="F22" s="135">
        <v>1304.3699999999999</v>
      </c>
      <c r="G22" s="143"/>
      <c r="H22" s="33" t="s">
        <v>498</v>
      </c>
      <c r="I22" s="149">
        <v>4717.5599999999995</v>
      </c>
    </row>
    <row r="23" spans="1:9" x14ac:dyDescent="0.3">
      <c r="A23" s="140">
        <v>43130</v>
      </c>
      <c r="B23" s="143" t="s">
        <v>20</v>
      </c>
      <c r="C23" s="143" t="s">
        <v>17</v>
      </c>
      <c r="D23" s="143" t="s">
        <v>497</v>
      </c>
      <c r="E23" s="147">
        <v>10.1</v>
      </c>
      <c r="F23" s="135">
        <v>666.41</v>
      </c>
      <c r="G23" s="143"/>
      <c r="H23" s="33" t="s">
        <v>499</v>
      </c>
      <c r="I23" s="149">
        <v>4302.49</v>
      </c>
    </row>
    <row r="24" spans="1:9" x14ac:dyDescent="0.3">
      <c r="A24" s="140">
        <v>43130</v>
      </c>
      <c r="B24" s="143" t="s">
        <v>26</v>
      </c>
      <c r="C24" s="143" t="s">
        <v>501</v>
      </c>
      <c r="D24" s="143" t="s">
        <v>497</v>
      </c>
      <c r="E24" s="147">
        <v>15.8</v>
      </c>
      <c r="F24" s="135">
        <v>302.32</v>
      </c>
      <c r="G24" s="143"/>
      <c r="H24" s="33" t="s">
        <v>16</v>
      </c>
      <c r="I24" s="149">
        <v>8115.84</v>
      </c>
    </row>
    <row r="25" spans="1:9" x14ac:dyDescent="0.3">
      <c r="A25" s="140">
        <v>43136</v>
      </c>
      <c r="B25" s="143" t="s">
        <v>23</v>
      </c>
      <c r="C25" s="143" t="s">
        <v>16</v>
      </c>
      <c r="D25" s="143" t="s">
        <v>504</v>
      </c>
      <c r="E25" s="147">
        <v>12.8</v>
      </c>
      <c r="F25" s="135">
        <v>1381.67</v>
      </c>
      <c r="G25" s="143"/>
      <c r="H25" s="33" t="s">
        <v>17</v>
      </c>
      <c r="I25" s="149">
        <v>9139.5400000000009</v>
      </c>
    </row>
    <row r="26" spans="1:9" x14ac:dyDescent="0.3">
      <c r="A26" s="140">
        <v>43151</v>
      </c>
      <c r="B26" s="143" t="s">
        <v>20</v>
      </c>
      <c r="C26" s="143" t="s">
        <v>17</v>
      </c>
      <c r="D26" s="143" t="s">
        <v>497</v>
      </c>
      <c r="E26" s="147">
        <v>23.8</v>
      </c>
      <c r="F26" s="135">
        <v>475.38</v>
      </c>
      <c r="G26" s="143"/>
      <c r="H26" s="33" t="s">
        <v>18</v>
      </c>
      <c r="I26" s="149">
        <v>6932.09</v>
      </c>
    </row>
    <row r="27" spans="1:9" x14ac:dyDescent="0.3">
      <c r="A27" s="140">
        <v>43168</v>
      </c>
      <c r="B27" s="143" t="s">
        <v>20</v>
      </c>
      <c r="C27" s="143" t="s">
        <v>16</v>
      </c>
      <c r="D27" s="143" t="s">
        <v>504</v>
      </c>
      <c r="E27" s="147">
        <v>9.8000000000000007</v>
      </c>
      <c r="F27" s="135">
        <v>192.8</v>
      </c>
      <c r="G27" s="143"/>
      <c r="H27" s="33" t="s">
        <v>24</v>
      </c>
      <c r="I27" s="149">
        <v>8076.1799999999994</v>
      </c>
    </row>
    <row r="28" spans="1:9" x14ac:dyDescent="0.3">
      <c r="A28" s="140">
        <v>43170</v>
      </c>
      <c r="B28" s="143" t="s">
        <v>502</v>
      </c>
      <c r="C28" s="143" t="s">
        <v>18</v>
      </c>
      <c r="D28" s="143" t="s">
        <v>497</v>
      </c>
      <c r="E28" s="147">
        <v>12.9</v>
      </c>
      <c r="F28" s="135">
        <v>259.39</v>
      </c>
      <c r="G28" s="143"/>
      <c r="H28" s="33" t="s">
        <v>501</v>
      </c>
      <c r="I28" s="149">
        <v>9016.81</v>
      </c>
    </row>
    <row r="29" spans="1:9" x14ac:dyDescent="0.3">
      <c r="A29" s="140">
        <v>43172</v>
      </c>
      <c r="B29" s="143" t="s">
        <v>20</v>
      </c>
      <c r="C29" s="143" t="s">
        <v>17</v>
      </c>
      <c r="D29" s="143" t="s">
        <v>497</v>
      </c>
      <c r="E29" s="147">
        <v>22.5</v>
      </c>
      <c r="F29" s="135">
        <v>636.16999999999996</v>
      </c>
      <c r="G29" s="143"/>
      <c r="H29" s="33" t="s">
        <v>27</v>
      </c>
      <c r="I29" s="149">
        <v>5220.93</v>
      </c>
    </row>
    <row r="30" spans="1:9" x14ac:dyDescent="0.3">
      <c r="A30" s="140">
        <v>43181</v>
      </c>
      <c r="B30" s="143" t="s">
        <v>502</v>
      </c>
      <c r="C30" s="143" t="s">
        <v>28</v>
      </c>
      <c r="D30" s="143" t="s">
        <v>503</v>
      </c>
      <c r="E30" s="147">
        <v>11.8</v>
      </c>
      <c r="F30" s="135">
        <v>1205.1199999999999</v>
      </c>
      <c r="G30" s="143"/>
      <c r="H30" s="33" t="s">
        <v>28</v>
      </c>
      <c r="I30" s="149">
        <v>7700.3499999999995</v>
      </c>
    </row>
    <row r="31" spans="1:9" x14ac:dyDescent="0.3">
      <c r="A31" s="140">
        <v>43182</v>
      </c>
      <c r="B31" s="143" t="s">
        <v>26</v>
      </c>
      <c r="C31" s="143" t="s">
        <v>498</v>
      </c>
      <c r="D31" s="143" t="s">
        <v>504</v>
      </c>
      <c r="E31" s="147">
        <v>32.799999999999997</v>
      </c>
      <c r="F31" s="135">
        <v>327.69</v>
      </c>
      <c r="G31" s="143"/>
      <c r="H31" s="33" t="s">
        <v>19</v>
      </c>
      <c r="I31" s="149">
        <v>2764.0800000000004</v>
      </c>
    </row>
    <row r="32" spans="1:9" x14ac:dyDescent="0.3">
      <c r="A32" s="140">
        <v>43188</v>
      </c>
      <c r="B32" s="143" t="s">
        <v>496</v>
      </c>
      <c r="C32" s="143" t="s">
        <v>24</v>
      </c>
      <c r="D32" s="143" t="s">
        <v>497</v>
      </c>
      <c r="E32" s="147">
        <v>10.1</v>
      </c>
      <c r="F32" s="135">
        <v>541.03</v>
      </c>
      <c r="G32" s="143"/>
      <c r="H32" s="33" t="s">
        <v>25</v>
      </c>
      <c r="I32" s="149">
        <v>3511.35</v>
      </c>
    </row>
    <row r="33" spans="1:9" x14ac:dyDescent="0.3">
      <c r="A33" s="140">
        <v>43189</v>
      </c>
      <c r="B33" s="143" t="s">
        <v>23</v>
      </c>
      <c r="C33" s="143" t="s">
        <v>24</v>
      </c>
      <c r="D33" s="143" t="s">
        <v>497</v>
      </c>
      <c r="E33" s="147">
        <v>5.0999999999999996</v>
      </c>
      <c r="F33" s="135">
        <v>2004.5</v>
      </c>
      <c r="G33" s="143"/>
      <c r="H33" s="33" t="s">
        <v>505</v>
      </c>
      <c r="I33" s="149">
        <v>69497.22</v>
      </c>
    </row>
    <row r="34" spans="1:9" x14ac:dyDescent="0.3">
      <c r="A34" s="140">
        <v>43189</v>
      </c>
      <c r="B34" s="143" t="s">
        <v>26</v>
      </c>
      <c r="C34" s="143" t="s">
        <v>18</v>
      </c>
      <c r="D34" s="143" t="s">
        <v>497</v>
      </c>
      <c r="E34" s="147">
        <v>5</v>
      </c>
      <c r="F34" s="135">
        <v>485.84</v>
      </c>
      <c r="G34" s="143"/>
    </row>
    <row r="35" spans="1:9" x14ac:dyDescent="0.3">
      <c r="A35" s="140">
        <v>43196</v>
      </c>
      <c r="B35" s="143" t="s">
        <v>20</v>
      </c>
      <c r="C35" s="143" t="s">
        <v>498</v>
      </c>
      <c r="D35" s="143" t="s">
        <v>504</v>
      </c>
      <c r="E35" s="147">
        <v>4.0999999999999996</v>
      </c>
      <c r="F35" s="135">
        <v>449.17</v>
      </c>
      <c r="G35" s="143"/>
    </row>
    <row r="36" spans="1:9" x14ac:dyDescent="0.3">
      <c r="A36" s="140">
        <v>43200</v>
      </c>
      <c r="B36" s="143" t="s">
        <v>26</v>
      </c>
      <c r="C36" s="143" t="s">
        <v>17</v>
      </c>
      <c r="D36" s="143" t="s">
        <v>497</v>
      </c>
      <c r="E36" s="147">
        <v>3.3</v>
      </c>
      <c r="F36" s="135">
        <v>327.44</v>
      </c>
      <c r="G36" s="143"/>
    </row>
    <row r="37" spans="1:9" x14ac:dyDescent="0.3">
      <c r="A37" s="140">
        <v>43206</v>
      </c>
      <c r="B37" s="143" t="s">
        <v>20</v>
      </c>
      <c r="C37" s="143" t="s">
        <v>17</v>
      </c>
      <c r="D37" s="143" t="s">
        <v>497</v>
      </c>
      <c r="E37" s="147">
        <v>3.8</v>
      </c>
      <c r="F37" s="135">
        <v>519.07000000000005</v>
      </c>
      <c r="G37" s="143"/>
    </row>
    <row r="38" spans="1:9" x14ac:dyDescent="0.3">
      <c r="A38" s="140">
        <v>43219</v>
      </c>
      <c r="B38" s="143" t="s">
        <v>20</v>
      </c>
      <c r="C38" s="143" t="s">
        <v>27</v>
      </c>
      <c r="D38" s="143" t="s">
        <v>503</v>
      </c>
      <c r="E38" s="147">
        <v>10</v>
      </c>
      <c r="F38" s="135">
        <v>462.87</v>
      </c>
      <c r="G38" s="143"/>
    </row>
    <row r="39" spans="1:9" x14ac:dyDescent="0.3">
      <c r="A39" s="140">
        <v>43222</v>
      </c>
      <c r="B39" s="143" t="s">
        <v>496</v>
      </c>
      <c r="C39" s="143" t="s">
        <v>18</v>
      </c>
      <c r="D39" s="143" t="s">
        <v>497</v>
      </c>
      <c r="E39" s="147">
        <v>30.1</v>
      </c>
      <c r="F39" s="135">
        <v>2083.77</v>
      </c>
      <c r="G39" s="143"/>
    </row>
    <row r="40" spans="1:9" x14ac:dyDescent="0.3">
      <c r="A40" s="140">
        <v>43235</v>
      </c>
      <c r="B40" s="143" t="s">
        <v>26</v>
      </c>
      <c r="C40" s="143" t="s">
        <v>27</v>
      </c>
      <c r="D40" s="143" t="s">
        <v>503</v>
      </c>
      <c r="E40" s="147">
        <v>7.6</v>
      </c>
      <c r="F40" s="135">
        <v>325.88</v>
      </c>
      <c r="G40" s="143"/>
    </row>
    <row r="41" spans="1:9" x14ac:dyDescent="0.3">
      <c r="A41" s="140">
        <v>43255</v>
      </c>
      <c r="B41" s="143" t="s">
        <v>23</v>
      </c>
      <c r="C41" s="143" t="s">
        <v>24</v>
      </c>
      <c r="D41" s="143" t="s">
        <v>497</v>
      </c>
      <c r="E41" s="147">
        <v>13.6</v>
      </c>
      <c r="F41" s="135">
        <v>803.77</v>
      </c>
      <c r="G41" s="143"/>
    </row>
    <row r="42" spans="1:9" x14ac:dyDescent="0.3">
      <c r="A42" s="140">
        <v>43292</v>
      </c>
      <c r="B42" s="143" t="s">
        <v>496</v>
      </c>
      <c r="C42" s="143" t="s">
        <v>28</v>
      </c>
      <c r="D42" s="143" t="s">
        <v>503</v>
      </c>
      <c r="E42" s="147">
        <v>15.3</v>
      </c>
      <c r="F42" s="135">
        <v>557.29999999999995</v>
      </c>
      <c r="G42" s="143"/>
    </row>
    <row r="43" spans="1:9" x14ac:dyDescent="0.3">
      <c r="A43" s="140">
        <v>43296</v>
      </c>
      <c r="B43" s="143" t="s">
        <v>500</v>
      </c>
      <c r="C43" s="143" t="s">
        <v>16</v>
      </c>
      <c r="D43" s="143" t="s">
        <v>504</v>
      </c>
      <c r="E43" s="147">
        <v>5.5</v>
      </c>
      <c r="F43" s="135">
        <v>1119.25</v>
      </c>
      <c r="G43" s="143"/>
    </row>
    <row r="44" spans="1:9" x14ac:dyDescent="0.3">
      <c r="A44" s="140">
        <v>43297</v>
      </c>
      <c r="B44" s="143" t="s">
        <v>20</v>
      </c>
      <c r="C44" s="143" t="s">
        <v>28</v>
      </c>
      <c r="D44" s="143" t="s">
        <v>503</v>
      </c>
      <c r="E44" s="147">
        <v>10.6</v>
      </c>
      <c r="F44" s="135">
        <v>693.03</v>
      </c>
      <c r="G44" s="143"/>
    </row>
    <row r="45" spans="1:9" x14ac:dyDescent="0.3">
      <c r="A45" s="140">
        <v>43304</v>
      </c>
      <c r="B45" s="143" t="s">
        <v>500</v>
      </c>
      <c r="C45" s="143" t="s">
        <v>16</v>
      </c>
      <c r="D45" s="143" t="s">
        <v>504</v>
      </c>
      <c r="E45" s="147">
        <v>5.6</v>
      </c>
      <c r="F45" s="135">
        <v>1673.64</v>
      </c>
      <c r="G45" s="143"/>
    </row>
    <row r="46" spans="1:9" x14ac:dyDescent="0.3">
      <c r="A46" s="140">
        <v>43317</v>
      </c>
      <c r="B46" s="143" t="s">
        <v>500</v>
      </c>
      <c r="C46" s="143" t="s">
        <v>17</v>
      </c>
      <c r="D46" s="143" t="s">
        <v>497</v>
      </c>
      <c r="E46" s="147">
        <v>11.8</v>
      </c>
      <c r="F46" s="135">
        <v>830.22</v>
      </c>
      <c r="G46" s="143"/>
    </row>
    <row r="47" spans="1:9" x14ac:dyDescent="0.3">
      <c r="A47" s="140">
        <v>43329</v>
      </c>
      <c r="B47" s="143" t="s">
        <v>20</v>
      </c>
      <c r="C47" s="143" t="s">
        <v>28</v>
      </c>
      <c r="D47" s="143" t="s">
        <v>503</v>
      </c>
      <c r="E47" s="147">
        <v>4.3</v>
      </c>
      <c r="F47" s="135">
        <v>528.45000000000005</v>
      </c>
      <c r="G47" s="143"/>
    </row>
    <row r="48" spans="1:9" x14ac:dyDescent="0.3">
      <c r="A48" s="140">
        <v>43331</v>
      </c>
      <c r="B48" s="143" t="s">
        <v>500</v>
      </c>
      <c r="C48" s="143" t="s">
        <v>16</v>
      </c>
      <c r="D48" s="143" t="s">
        <v>504</v>
      </c>
      <c r="E48" s="147">
        <v>25.9</v>
      </c>
      <c r="F48" s="135">
        <v>554.62</v>
      </c>
      <c r="G48" s="143"/>
    </row>
    <row r="49" spans="1:7" x14ac:dyDescent="0.3">
      <c r="A49" s="140">
        <v>43331</v>
      </c>
      <c r="B49" s="143" t="s">
        <v>26</v>
      </c>
      <c r="C49" s="143" t="s">
        <v>28</v>
      </c>
      <c r="D49" s="143" t="s">
        <v>503</v>
      </c>
      <c r="E49" s="147">
        <v>15.3</v>
      </c>
      <c r="F49" s="135">
        <v>179.02</v>
      </c>
      <c r="G49" s="143"/>
    </row>
    <row r="50" spans="1:7" x14ac:dyDescent="0.3">
      <c r="A50" s="140">
        <v>43335</v>
      </c>
      <c r="B50" s="143" t="s">
        <v>26</v>
      </c>
      <c r="C50" s="143" t="s">
        <v>501</v>
      </c>
      <c r="D50" s="143" t="s">
        <v>497</v>
      </c>
      <c r="E50" s="147">
        <v>20.6</v>
      </c>
      <c r="F50" s="135">
        <v>436.16</v>
      </c>
      <c r="G50" s="143"/>
    </row>
    <row r="51" spans="1:7" x14ac:dyDescent="0.3">
      <c r="A51" s="140">
        <v>43337</v>
      </c>
      <c r="B51" s="143" t="s">
        <v>502</v>
      </c>
      <c r="C51" s="143" t="s">
        <v>25</v>
      </c>
      <c r="D51" s="143" t="s">
        <v>503</v>
      </c>
      <c r="E51" s="147">
        <v>6.5</v>
      </c>
      <c r="F51" s="135">
        <v>978.15</v>
      </c>
      <c r="G51" s="143"/>
    </row>
    <row r="52" spans="1:7" x14ac:dyDescent="0.3">
      <c r="A52" s="140">
        <v>43344</v>
      </c>
      <c r="B52" s="143" t="s">
        <v>26</v>
      </c>
      <c r="C52" s="143" t="s">
        <v>498</v>
      </c>
      <c r="D52" s="143" t="s">
        <v>504</v>
      </c>
      <c r="E52" s="147">
        <v>14.2</v>
      </c>
      <c r="F52" s="135">
        <v>418.67</v>
      </c>
      <c r="G52" s="143"/>
    </row>
    <row r="53" spans="1:7" x14ac:dyDescent="0.3">
      <c r="A53" s="140">
        <v>43362</v>
      </c>
      <c r="B53" s="143" t="s">
        <v>500</v>
      </c>
      <c r="C53" s="143" t="s">
        <v>28</v>
      </c>
      <c r="D53" s="143" t="s">
        <v>503</v>
      </c>
      <c r="E53" s="147">
        <v>6.6</v>
      </c>
      <c r="F53" s="135">
        <v>104.8599999999999</v>
      </c>
      <c r="G53" s="143"/>
    </row>
    <row r="54" spans="1:7" x14ac:dyDescent="0.3">
      <c r="A54" s="140">
        <v>43376</v>
      </c>
      <c r="B54" s="143" t="s">
        <v>26</v>
      </c>
      <c r="C54" s="143" t="s">
        <v>16</v>
      </c>
      <c r="D54" s="143" t="s">
        <v>504</v>
      </c>
      <c r="E54" s="147">
        <v>10.5</v>
      </c>
      <c r="F54" s="135">
        <v>506.12</v>
      </c>
      <c r="G54" s="143"/>
    </row>
    <row r="55" spans="1:7" x14ac:dyDescent="0.3">
      <c r="A55" s="140">
        <v>43380</v>
      </c>
      <c r="B55" s="143" t="s">
        <v>23</v>
      </c>
      <c r="C55" s="143" t="s">
        <v>17</v>
      </c>
      <c r="D55" s="143" t="s">
        <v>497</v>
      </c>
      <c r="E55" s="147">
        <v>31.1</v>
      </c>
      <c r="F55" s="135">
        <v>724.31</v>
      </c>
      <c r="G55" s="143"/>
    </row>
    <row r="56" spans="1:7" x14ac:dyDescent="0.3">
      <c r="A56" s="140">
        <v>43380</v>
      </c>
      <c r="B56" s="143" t="s">
        <v>496</v>
      </c>
      <c r="C56" s="143" t="s">
        <v>501</v>
      </c>
      <c r="D56" s="143" t="s">
        <v>497</v>
      </c>
      <c r="E56" s="147">
        <v>15.2</v>
      </c>
      <c r="F56" s="135">
        <v>515.98</v>
      </c>
      <c r="G56" s="143"/>
    </row>
    <row r="57" spans="1:7" x14ac:dyDescent="0.3">
      <c r="A57" s="140">
        <v>43396</v>
      </c>
      <c r="B57" s="143" t="s">
        <v>500</v>
      </c>
      <c r="C57" s="143" t="s">
        <v>499</v>
      </c>
      <c r="D57" s="143" t="s">
        <v>504</v>
      </c>
      <c r="E57" s="147">
        <v>26.2</v>
      </c>
      <c r="F57" s="135">
        <v>261.05</v>
      </c>
      <c r="G57" s="143"/>
    </row>
    <row r="58" spans="1:7" x14ac:dyDescent="0.3">
      <c r="A58" s="140">
        <v>43401</v>
      </c>
      <c r="B58" s="143" t="s">
        <v>500</v>
      </c>
      <c r="C58" s="143" t="s">
        <v>27</v>
      </c>
      <c r="D58" s="143" t="s">
        <v>503</v>
      </c>
      <c r="E58" s="147">
        <v>3.3</v>
      </c>
      <c r="F58" s="135">
        <v>838.87</v>
      </c>
      <c r="G58" s="143"/>
    </row>
    <row r="59" spans="1:7" x14ac:dyDescent="0.3">
      <c r="A59" s="140">
        <v>43413</v>
      </c>
      <c r="B59" s="143" t="s">
        <v>496</v>
      </c>
      <c r="C59" s="143" t="s">
        <v>501</v>
      </c>
      <c r="D59" s="143" t="s">
        <v>497</v>
      </c>
      <c r="E59" s="147">
        <v>15.1</v>
      </c>
      <c r="F59" s="135">
        <v>517.69000000000005</v>
      </c>
      <c r="G59" s="143"/>
    </row>
    <row r="60" spans="1:7" x14ac:dyDescent="0.3">
      <c r="A60" s="140">
        <v>43414</v>
      </c>
      <c r="B60" s="143" t="s">
        <v>502</v>
      </c>
      <c r="C60" s="143" t="s">
        <v>24</v>
      </c>
      <c r="D60" s="143" t="s">
        <v>497</v>
      </c>
      <c r="E60" s="147">
        <v>9.5</v>
      </c>
      <c r="F60" s="135">
        <v>1016.07</v>
      </c>
      <c r="G60" s="143"/>
    </row>
    <row r="61" spans="1:7" x14ac:dyDescent="0.3">
      <c r="A61" s="140">
        <v>43416</v>
      </c>
      <c r="B61" s="143" t="s">
        <v>502</v>
      </c>
      <c r="C61" s="143" t="s">
        <v>501</v>
      </c>
      <c r="D61" s="143" t="s">
        <v>497</v>
      </c>
      <c r="E61" s="147">
        <v>17.100000000000001</v>
      </c>
      <c r="F61" s="135">
        <v>402.97</v>
      </c>
      <c r="G61" s="143"/>
    </row>
    <row r="62" spans="1:7" x14ac:dyDescent="0.3">
      <c r="A62" s="140">
        <v>43420</v>
      </c>
      <c r="B62" s="143" t="s">
        <v>20</v>
      </c>
      <c r="C62" s="143" t="s">
        <v>501</v>
      </c>
      <c r="D62" s="143" t="s">
        <v>497</v>
      </c>
      <c r="E62" s="147">
        <v>23.1</v>
      </c>
      <c r="F62" s="135">
        <v>1485.49</v>
      </c>
      <c r="G62" s="143"/>
    </row>
    <row r="63" spans="1:7" x14ac:dyDescent="0.3">
      <c r="A63" s="140">
        <v>43422</v>
      </c>
      <c r="B63" s="143" t="s">
        <v>26</v>
      </c>
      <c r="C63" s="143" t="s">
        <v>28</v>
      </c>
      <c r="D63" s="143" t="s">
        <v>503</v>
      </c>
      <c r="E63" s="147">
        <v>16.100000000000001</v>
      </c>
      <c r="F63" s="135">
        <v>207.05</v>
      </c>
      <c r="G63" s="143"/>
    </row>
    <row r="64" spans="1:7" x14ac:dyDescent="0.3">
      <c r="A64" s="140">
        <v>43426</v>
      </c>
      <c r="B64" s="143" t="s">
        <v>20</v>
      </c>
      <c r="C64" s="143" t="s">
        <v>24</v>
      </c>
      <c r="D64" s="143" t="s">
        <v>497</v>
      </c>
      <c r="E64" s="147">
        <v>12.1</v>
      </c>
      <c r="F64" s="135">
        <v>445.27</v>
      </c>
      <c r="G64" s="143"/>
    </row>
    <row r="65" spans="1:7" x14ac:dyDescent="0.3">
      <c r="A65" s="140">
        <v>43428</v>
      </c>
      <c r="B65" s="143" t="s">
        <v>26</v>
      </c>
      <c r="C65" s="143" t="s">
        <v>24</v>
      </c>
      <c r="D65" s="143" t="s">
        <v>497</v>
      </c>
      <c r="E65" s="147">
        <v>17.899999999999999</v>
      </c>
      <c r="F65" s="135">
        <v>756.39</v>
      </c>
      <c r="G65" s="143"/>
    </row>
    <row r="66" spans="1:7" x14ac:dyDescent="0.3">
      <c r="A66" s="140">
        <v>43448</v>
      </c>
      <c r="B66" s="143" t="s">
        <v>496</v>
      </c>
      <c r="C66" s="143" t="s">
        <v>18</v>
      </c>
      <c r="D66" s="143" t="s">
        <v>497</v>
      </c>
      <c r="E66" s="147">
        <v>12.6</v>
      </c>
      <c r="F66" s="135">
        <v>1548.88</v>
      </c>
      <c r="G66" s="143"/>
    </row>
    <row r="67" spans="1:7" x14ac:dyDescent="0.3">
      <c r="A67" s="140">
        <v>43457</v>
      </c>
      <c r="B67" s="143" t="s">
        <v>496</v>
      </c>
      <c r="C67" s="143" t="s">
        <v>19</v>
      </c>
      <c r="D67" s="143" t="s">
        <v>503</v>
      </c>
      <c r="E67" s="147">
        <v>11.5</v>
      </c>
      <c r="F67" s="135">
        <v>400.86</v>
      </c>
      <c r="G67" s="143"/>
    </row>
    <row r="68" spans="1:7" x14ac:dyDescent="0.3">
      <c r="A68" s="140">
        <v>43458</v>
      </c>
      <c r="B68" s="143" t="s">
        <v>20</v>
      </c>
      <c r="C68" s="143" t="s">
        <v>498</v>
      </c>
      <c r="D68" s="143" t="s">
        <v>504</v>
      </c>
      <c r="E68" s="147">
        <v>12.3</v>
      </c>
      <c r="F68" s="135">
        <v>440.57</v>
      </c>
      <c r="G68" s="143"/>
    </row>
    <row r="69" spans="1:7" x14ac:dyDescent="0.3">
      <c r="A69" s="140">
        <v>43461</v>
      </c>
      <c r="B69" s="143" t="s">
        <v>23</v>
      </c>
      <c r="C69" s="143" t="s">
        <v>27</v>
      </c>
      <c r="D69" s="143" t="s">
        <v>503</v>
      </c>
      <c r="E69" s="147">
        <v>6.6</v>
      </c>
      <c r="F69" s="135">
        <v>815.92</v>
      </c>
      <c r="G69" s="143"/>
    </row>
    <row r="70" spans="1:7" x14ac:dyDescent="0.3">
      <c r="A70" s="140">
        <v>43462</v>
      </c>
      <c r="B70" s="143" t="s">
        <v>496</v>
      </c>
      <c r="C70" s="143" t="s">
        <v>501</v>
      </c>
      <c r="D70" s="143" t="s">
        <v>497</v>
      </c>
      <c r="E70" s="147">
        <v>12.8</v>
      </c>
      <c r="F70" s="135">
        <v>1041</v>
      </c>
      <c r="G70" s="143"/>
    </row>
    <row r="71" spans="1:7" x14ac:dyDescent="0.3">
      <c r="A71" s="140">
        <v>43467</v>
      </c>
      <c r="B71" s="143" t="s">
        <v>26</v>
      </c>
      <c r="C71" s="143" t="s">
        <v>17</v>
      </c>
      <c r="D71" s="143" t="s">
        <v>497</v>
      </c>
      <c r="E71" s="147">
        <v>6.2</v>
      </c>
      <c r="F71" s="135">
        <v>408.32</v>
      </c>
      <c r="G71" s="143"/>
    </row>
    <row r="72" spans="1:7" x14ac:dyDescent="0.3">
      <c r="A72" s="140">
        <v>43471</v>
      </c>
      <c r="B72" s="143" t="s">
        <v>502</v>
      </c>
      <c r="C72" s="143" t="s">
        <v>19</v>
      </c>
      <c r="D72" s="143" t="s">
        <v>503</v>
      </c>
      <c r="E72" s="147">
        <v>17.100000000000001</v>
      </c>
      <c r="F72" s="135">
        <v>247.57</v>
      </c>
      <c r="G72" s="143"/>
    </row>
    <row r="73" spans="1:7" x14ac:dyDescent="0.3">
      <c r="A73" s="140">
        <v>43489</v>
      </c>
      <c r="B73" s="143" t="s">
        <v>502</v>
      </c>
      <c r="C73" s="143" t="s">
        <v>16</v>
      </c>
      <c r="D73" s="143" t="s">
        <v>504</v>
      </c>
      <c r="E73" s="147">
        <v>7.8</v>
      </c>
      <c r="F73" s="135">
        <v>870.3</v>
      </c>
      <c r="G73" s="143"/>
    </row>
    <row r="74" spans="1:7" x14ac:dyDescent="0.3">
      <c r="A74" s="140">
        <v>43494</v>
      </c>
      <c r="B74" s="143" t="s">
        <v>500</v>
      </c>
      <c r="C74" s="143" t="s">
        <v>17</v>
      </c>
      <c r="D74" s="143" t="s">
        <v>497</v>
      </c>
      <c r="E74" s="147">
        <v>8.4</v>
      </c>
      <c r="F74" s="135">
        <v>1755.11</v>
      </c>
      <c r="G74" s="143"/>
    </row>
    <row r="75" spans="1:7" x14ac:dyDescent="0.3">
      <c r="A75" s="140">
        <v>43496</v>
      </c>
      <c r="B75" s="143" t="s">
        <v>500</v>
      </c>
      <c r="C75" s="143" t="s">
        <v>24</v>
      </c>
      <c r="D75" s="143" t="s">
        <v>497</v>
      </c>
      <c r="E75" s="147">
        <v>9.3000000000000007</v>
      </c>
      <c r="F75" s="135">
        <v>881.33</v>
      </c>
      <c r="G75" s="143"/>
    </row>
    <row r="76" spans="1:7" x14ac:dyDescent="0.3">
      <c r="A76" s="140">
        <v>43501</v>
      </c>
      <c r="B76" s="143" t="s">
        <v>500</v>
      </c>
      <c r="C76" s="143" t="s">
        <v>16</v>
      </c>
      <c r="D76" s="143" t="s">
        <v>504</v>
      </c>
      <c r="E76" s="147">
        <v>21.7</v>
      </c>
      <c r="F76" s="135">
        <v>545.95000000000005</v>
      </c>
      <c r="G76" s="143"/>
    </row>
    <row r="77" spans="1:7" x14ac:dyDescent="0.3">
      <c r="A77" s="140">
        <v>43517</v>
      </c>
      <c r="B77" s="143" t="s">
        <v>502</v>
      </c>
      <c r="C77" s="143" t="s">
        <v>499</v>
      </c>
      <c r="D77" s="143" t="s">
        <v>504</v>
      </c>
      <c r="E77" s="147">
        <v>6.7</v>
      </c>
      <c r="F77" s="135">
        <v>477.85</v>
      </c>
      <c r="G77" s="143"/>
    </row>
    <row r="78" spans="1:7" x14ac:dyDescent="0.3">
      <c r="A78" s="140">
        <v>43518</v>
      </c>
      <c r="B78" s="143" t="s">
        <v>26</v>
      </c>
      <c r="C78" s="143" t="s">
        <v>18</v>
      </c>
      <c r="D78" s="143" t="s">
        <v>497</v>
      </c>
      <c r="E78" s="147">
        <v>24.2</v>
      </c>
      <c r="F78" s="135">
        <v>780.6</v>
      </c>
      <c r="G78" s="143"/>
    </row>
    <row r="79" spans="1:7" x14ac:dyDescent="0.3">
      <c r="A79" s="140">
        <v>43525</v>
      </c>
      <c r="B79" s="143" t="s">
        <v>23</v>
      </c>
      <c r="C79" s="143" t="s">
        <v>499</v>
      </c>
      <c r="D79" s="143" t="s">
        <v>504</v>
      </c>
      <c r="E79" s="147">
        <v>19.5</v>
      </c>
      <c r="F79" s="135">
        <v>866.6</v>
      </c>
      <c r="G79" s="143"/>
    </row>
    <row r="80" spans="1:7" x14ac:dyDescent="0.3">
      <c r="A80" s="140">
        <v>43537</v>
      </c>
      <c r="B80" s="143" t="s">
        <v>500</v>
      </c>
      <c r="C80" s="143" t="s">
        <v>28</v>
      </c>
      <c r="D80" s="143" t="s">
        <v>503</v>
      </c>
      <c r="E80" s="147">
        <v>16.899999999999999</v>
      </c>
      <c r="F80" s="135">
        <v>1031</v>
      </c>
      <c r="G80" s="143"/>
    </row>
    <row r="81" spans="1:9" x14ac:dyDescent="0.3">
      <c r="A81" s="140">
        <v>43544</v>
      </c>
      <c r="B81" s="143" t="s">
        <v>502</v>
      </c>
      <c r="C81" s="143" t="s">
        <v>19</v>
      </c>
      <c r="D81" s="143" t="s">
        <v>503</v>
      </c>
      <c r="E81" s="147">
        <v>2.2000000000000002</v>
      </c>
      <c r="F81" s="135">
        <v>516.72</v>
      </c>
      <c r="G81" s="143"/>
    </row>
    <row r="82" spans="1:9" x14ac:dyDescent="0.3">
      <c r="A82" s="140">
        <v>43562</v>
      </c>
      <c r="B82" s="143" t="s">
        <v>500</v>
      </c>
      <c r="C82" s="143" t="s">
        <v>499</v>
      </c>
      <c r="D82" s="143" t="s">
        <v>504</v>
      </c>
      <c r="E82" s="147">
        <v>15.3</v>
      </c>
      <c r="F82" s="135">
        <v>1441.67</v>
      </c>
      <c r="G82" s="143"/>
    </row>
    <row r="83" spans="1:9" x14ac:dyDescent="0.3">
      <c r="A83" s="140">
        <v>43573</v>
      </c>
      <c r="B83" s="143" t="s">
        <v>500</v>
      </c>
      <c r="C83" s="143" t="s">
        <v>19</v>
      </c>
      <c r="D83" s="143" t="s">
        <v>503</v>
      </c>
      <c r="E83" s="147">
        <v>13.6</v>
      </c>
      <c r="F83" s="135">
        <v>754.19</v>
      </c>
      <c r="G83" s="143"/>
    </row>
    <row r="84" spans="1:9" x14ac:dyDescent="0.3">
      <c r="A84" s="140">
        <v>43577</v>
      </c>
      <c r="B84" s="143" t="s">
        <v>26</v>
      </c>
      <c r="C84" s="143" t="s">
        <v>498</v>
      </c>
      <c r="D84" s="143" t="s">
        <v>504</v>
      </c>
      <c r="E84" s="147">
        <v>26.8</v>
      </c>
      <c r="F84" s="135">
        <v>402.88</v>
      </c>
      <c r="G84" s="143"/>
    </row>
    <row r="85" spans="1:9" x14ac:dyDescent="0.3">
      <c r="A85" s="140">
        <v>43580</v>
      </c>
      <c r="B85" s="143" t="s">
        <v>496</v>
      </c>
      <c r="C85" s="143" t="s">
        <v>499</v>
      </c>
      <c r="D85" s="143" t="s">
        <v>504</v>
      </c>
      <c r="E85" s="147">
        <v>7.6</v>
      </c>
      <c r="F85" s="135">
        <v>310.37</v>
      </c>
      <c r="G85" s="143"/>
    </row>
    <row r="86" spans="1:9" x14ac:dyDescent="0.3">
      <c r="A86" s="140">
        <v>43581</v>
      </c>
      <c r="B86" s="143" t="s">
        <v>20</v>
      </c>
      <c r="C86" s="143" t="s">
        <v>27</v>
      </c>
      <c r="D86" s="143" t="s">
        <v>503</v>
      </c>
      <c r="E86" s="147">
        <v>13.600000000000001</v>
      </c>
      <c r="F86" s="135">
        <v>845.36</v>
      </c>
      <c r="G86" s="143"/>
    </row>
    <row r="87" spans="1:9" x14ac:dyDescent="0.3">
      <c r="A87" s="140">
        <v>43590</v>
      </c>
      <c r="B87" s="143" t="s">
        <v>20</v>
      </c>
      <c r="C87" s="143" t="s">
        <v>28</v>
      </c>
      <c r="D87" s="143" t="s">
        <v>503</v>
      </c>
      <c r="E87" s="147">
        <v>4.4000000000000004</v>
      </c>
      <c r="F87" s="135">
        <v>728.31</v>
      </c>
      <c r="G87" s="143"/>
      <c r="H87" s="143"/>
      <c r="I87" s="143"/>
    </row>
    <row r="88" spans="1:9" x14ac:dyDescent="0.3">
      <c r="A88" s="140">
        <v>43610</v>
      </c>
      <c r="B88" s="143" t="s">
        <v>23</v>
      </c>
      <c r="C88" s="143" t="s">
        <v>28</v>
      </c>
      <c r="D88" s="143" t="s">
        <v>503</v>
      </c>
      <c r="E88" s="147">
        <v>8.9</v>
      </c>
      <c r="F88" s="135">
        <v>409.05</v>
      </c>
      <c r="G88" s="143"/>
      <c r="H88" s="143"/>
      <c r="I88" s="143"/>
    </row>
    <row r="89" spans="1:9" x14ac:dyDescent="0.3">
      <c r="A89" s="140">
        <v>43621</v>
      </c>
      <c r="B89" s="143" t="s">
        <v>26</v>
      </c>
      <c r="C89" s="143" t="s">
        <v>24</v>
      </c>
      <c r="D89" s="143" t="s">
        <v>497</v>
      </c>
      <c r="E89" s="147">
        <v>8.1999999999999993</v>
      </c>
      <c r="F89" s="135">
        <v>438.44</v>
      </c>
      <c r="G89" s="143"/>
      <c r="H89" s="143"/>
      <c r="I89" s="143"/>
    </row>
    <row r="90" spans="1:9" x14ac:dyDescent="0.3">
      <c r="A90" s="140">
        <v>43628</v>
      </c>
      <c r="B90" s="143" t="s">
        <v>496</v>
      </c>
      <c r="C90" s="143" t="s">
        <v>19</v>
      </c>
      <c r="D90" s="143" t="s">
        <v>503</v>
      </c>
      <c r="E90" s="147">
        <v>15</v>
      </c>
      <c r="F90" s="135">
        <v>279.37</v>
      </c>
      <c r="G90" s="143"/>
      <c r="H90" s="143"/>
      <c r="I90" s="143"/>
    </row>
    <row r="91" spans="1:9" x14ac:dyDescent="0.3">
      <c r="A91" s="140">
        <v>43667</v>
      </c>
      <c r="B91" s="143" t="s">
        <v>20</v>
      </c>
      <c r="C91" s="143" t="s">
        <v>17</v>
      </c>
      <c r="D91" s="143" t="s">
        <v>497</v>
      </c>
      <c r="E91" s="147">
        <v>6</v>
      </c>
      <c r="F91" s="135">
        <v>947.31</v>
      </c>
      <c r="G91" s="143"/>
      <c r="H91" s="143"/>
      <c r="I91" s="143"/>
    </row>
    <row r="92" spans="1:9" x14ac:dyDescent="0.3">
      <c r="A92" s="140">
        <v>43667</v>
      </c>
      <c r="B92" s="143" t="s">
        <v>500</v>
      </c>
      <c r="C92" s="143" t="s">
        <v>498</v>
      </c>
      <c r="D92" s="143" t="s">
        <v>504</v>
      </c>
      <c r="E92" s="147">
        <v>3.5</v>
      </c>
      <c r="F92" s="135">
        <v>651.28</v>
      </c>
      <c r="G92" s="143"/>
      <c r="H92" s="143"/>
      <c r="I92" s="143"/>
    </row>
    <row r="93" spans="1:9" x14ac:dyDescent="0.3">
      <c r="A93" s="140">
        <v>43678</v>
      </c>
      <c r="B93" s="143" t="s">
        <v>500</v>
      </c>
      <c r="C93" s="143" t="s">
        <v>17</v>
      </c>
      <c r="D93" s="143" t="s">
        <v>497</v>
      </c>
      <c r="E93" s="147">
        <v>27.7</v>
      </c>
      <c r="F93" s="135">
        <v>997.96</v>
      </c>
      <c r="G93" s="143"/>
      <c r="H93" s="143"/>
      <c r="I93" s="143"/>
    </row>
    <row r="94" spans="1:9" x14ac:dyDescent="0.3">
      <c r="A94" s="140">
        <v>43710</v>
      </c>
      <c r="B94" s="143" t="s">
        <v>23</v>
      </c>
      <c r="C94" s="143" t="s">
        <v>16</v>
      </c>
      <c r="D94" s="143" t="s">
        <v>504</v>
      </c>
      <c r="E94" s="147">
        <v>25.3</v>
      </c>
      <c r="F94" s="135">
        <v>768.47</v>
      </c>
      <c r="G94" s="143"/>
      <c r="H94" s="143"/>
      <c r="I94" s="143"/>
    </row>
    <row r="95" spans="1:9" x14ac:dyDescent="0.3">
      <c r="A95" s="140">
        <v>43714</v>
      </c>
      <c r="B95" s="143" t="s">
        <v>500</v>
      </c>
      <c r="C95" s="143" t="s">
        <v>27</v>
      </c>
      <c r="D95" s="143" t="s">
        <v>503</v>
      </c>
      <c r="E95" s="147">
        <v>9.1</v>
      </c>
      <c r="F95" s="135">
        <v>209.03</v>
      </c>
      <c r="G95" s="143"/>
      <c r="H95" s="143"/>
      <c r="I95" s="143"/>
    </row>
    <row r="96" spans="1:9" x14ac:dyDescent="0.3">
      <c r="A96" s="140">
        <v>43716</v>
      </c>
      <c r="B96" s="143" t="s">
        <v>23</v>
      </c>
      <c r="C96" s="143" t="s">
        <v>501</v>
      </c>
      <c r="D96" s="143" t="s">
        <v>497</v>
      </c>
      <c r="E96" s="147">
        <v>12.1</v>
      </c>
      <c r="F96" s="135">
        <v>596.41999999999996</v>
      </c>
      <c r="G96" s="143"/>
      <c r="H96" s="143"/>
      <c r="I96" s="143"/>
    </row>
    <row r="97" spans="1:9" x14ac:dyDescent="0.3">
      <c r="A97" s="140">
        <v>43717</v>
      </c>
      <c r="B97" s="143" t="s">
        <v>502</v>
      </c>
      <c r="C97" s="143" t="s">
        <v>16</v>
      </c>
      <c r="D97" s="143" t="s">
        <v>504</v>
      </c>
      <c r="E97" s="147">
        <v>3.3</v>
      </c>
      <c r="F97" s="135">
        <v>364.41</v>
      </c>
      <c r="G97" s="143"/>
      <c r="H97" s="143"/>
      <c r="I97" s="143"/>
    </row>
    <row r="98" spans="1:9" x14ac:dyDescent="0.3">
      <c r="A98" s="140">
        <v>43723</v>
      </c>
      <c r="B98" s="143" t="s">
        <v>26</v>
      </c>
      <c r="C98" s="143" t="s">
        <v>18</v>
      </c>
      <c r="D98" s="143" t="s">
        <v>497</v>
      </c>
      <c r="E98" s="147">
        <v>7.7</v>
      </c>
      <c r="F98" s="135">
        <v>396.99</v>
      </c>
      <c r="G98" s="143"/>
      <c r="H98" s="143"/>
      <c r="I98" s="143"/>
    </row>
    <row r="99" spans="1:9" x14ac:dyDescent="0.3">
      <c r="A99" s="140">
        <v>43736</v>
      </c>
      <c r="B99" s="143" t="s">
        <v>26</v>
      </c>
      <c r="C99" s="143" t="s">
        <v>19</v>
      </c>
      <c r="D99" s="143" t="s">
        <v>503</v>
      </c>
      <c r="E99" s="147">
        <v>19</v>
      </c>
      <c r="F99" s="135">
        <v>338.26</v>
      </c>
      <c r="G99" s="143"/>
      <c r="H99" s="143"/>
      <c r="I99" s="143"/>
    </row>
    <row r="100" spans="1:9" x14ac:dyDescent="0.3">
      <c r="A100" s="140">
        <v>43737</v>
      </c>
      <c r="B100" s="143" t="s">
        <v>26</v>
      </c>
      <c r="C100" s="143" t="s">
        <v>28</v>
      </c>
      <c r="D100" s="143" t="s">
        <v>503</v>
      </c>
      <c r="E100" s="147">
        <v>11.7</v>
      </c>
      <c r="F100" s="135">
        <v>297.64999999999998</v>
      </c>
      <c r="G100" s="143"/>
      <c r="H100" s="143"/>
      <c r="I100" s="143"/>
    </row>
    <row r="101" spans="1:9" x14ac:dyDescent="0.3">
      <c r="A101" s="140">
        <v>43747</v>
      </c>
      <c r="B101" s="143" t="s">
        <v>26</v>
      </c>
      <c r="C101" s="143" t="s">
        <v>499</v>
      </c>
      <c r="D101" s="143" t="s">
        <v>504</v>
      </c>
      <c r="E101" s="147">
        <v>16.2</v>
      </c>
      <c r="F101" s="135">
        <v>410.16</v>
      </c>
      <c r="G101" s="143"/>
      <c r="H101" s="143"/>
      <c r="I101" s="143"/>
    </row>
    <row r="102" spans="1:9" x14ac:dyDescent="0.3">
      <c r="A102" s="140">
        <v>43748</v>
      </c>
      <c r="B102" s="143" t="s">
        <v>502</v>
      </c>
      <c r="C102" s="143" t="s">
        <v>27</v>
      </c>
      <c r="D102" s="143" t="s">
        <v>503</v>
      </c>
      <c r="E102" s="147">
        <v>7</v>
      </c>
      <c r="F102" s="135">
        <v>621.03</v>
      </c>
      <c r="G102" s="143"/>
      <c r="H102" s="143"/>
      <c r="I102" s="143"/>
    </row>
    <row r="103" spans="1:9" x14ac:dyDescent="0.3">
      <c r="A103" s="140">
        <v>43749</v>
      </c>
      <c r="B103" s="143" t="s">
        <v>502</v>
      </c>
      <c r="C103" s="143" t="s">
        <v>501</v>
      </c>
      <c r="D103" s="143" t="s">
        <v>497</v>
      </c>
      <c r="E103" s="147">
        <v>26.3</v>
      </c>
      <c r="F103" s="135">
        <v>1127.5</v>
      </c>
      <c r="G103" s="143"/>
      <c r="H103" s="143"/>
      <c r="I103" s="143"/>
    </row>
    <row r="104" spans="1:9" x14ac:dyDescent="0.3">
      <c r="A104" s="140">
        <v>43761</v>
      </c>
      <c r="B104" s="143" t="s">
        <v>502</v>
      </c>
      <c r="C104" s="143" t="s">
        <v>17</v>
      </c>
      <c r="D104" s="143" t="s">
        <v>497</v>
      </c>
      <c r="E104" s="147">
        <v>16.7</v>
      </c>
      <c r="F104" s="135">
        <v>851.84</v>
      </c>
      <c r="G104" s="143"/>
      <c r="H104" s="143"/>
      <c r="I104" s="143"/>
    </row>
    <row r="105" spans="1:9" x14ac:dyDescent="0.3">
      <c r="A105" s="140">
        <v>43776</v>
      </c>
      <c r="B105" s="143" t="s">
        <v>26</v>
      </c>
      <c r="C105" s="143" t="s">
        <v>27</v>
      </c>
      <c r="D105" s="143" t="s">
        <v>503</v>
      </c>
      <c r="E105" s="147">
        <v>8.5</v>
      </c>
      <c r="F105" s="135">
        <v>1101.97</v>
      </c>
      <c r="G105" s="143"/>
      <c r="H105" s="143"/>
      <c r="I105" s="143"/>
    </row>
    <row r="106" spans="1:9" x14ac:dyDescent="0.3">
      <c r="A106" s="140">
        <v>43779</v>
      </c>
      <c r="B106" s="143" t="s">
        <v>500</v>
      </c>
      <c r="C106" s="143" t="s">
        <v>25</v>
      </c>
      <c r="D106" s="143" t="s">
        <v>503</v>
      </c>
      <c r="E106" s="147">
        <v>11.6</v>
      </c>
      <c r="F106" s="135">
        <v>1450.51</v>
      </c>
      <c r="G106" s="143"/>
      <c r="H106" s="143"/>
      <c r="I106" s="143"/>
    </row>
    <row r="107" spans="1:9" x14ac:dyDescent="0.3">
      <c r="A107" s="140">
        <v>43780</v>
      </c>
      <c r="B107" s="143" t="s">
        <v>20</v>
      </c>
      <c r="C107" s="143" t="s">
        <v>24</v>
      </c>
      <c r="D107" s="143" t="s">
        <v>497</v>
      </c>
      <c r="E107" s="147">
        <v>2.8</v>
      </c>
      <c r="F107" s="135">
        <v>742.85</v>
      </c>
      <c r="G107" s="143"/>
      <c r="H107" s="143"/>
      <c r="I107" s="143"/>
    </row>
    <row r="108" spans="1:9" x14ac:dyDescent="0.3">
      <c r="A108" s="140">
        <v>43780</v>
      </c>
      <c r="B108" s="143" t="s">
        <v>496</v>
      </c>
      <c r="C108" s="143" t="s">
        <v>25</v>
      </c>
      <c r="D108" s="143" t="s">
        <v>503</v>
      </c>
      <c r="E108" s="147">
        <v>19</v>
      </c>
      <c r="F108" s="135">
        <v>1082.69</v>
      </c>
      <c r="G108" s="143"/>
      <c r="H108" s="143"/>
      <c r="I108" s="143"/>
    </row>
    <row r="109" spans="1:9" x14ac:dyDescent="0.3">
      <c r="A109" s="140">
        <v>43781</v>
      </c>
      <c r="B109" s="143" t="s">
        <v>500</v>
      </c>
      <c r="C109" s="143" t="s">
        <v>501</v>
      </c>
      <c r="D109" s="143" t="s">
        <v>497</v>
      </c>
      <c r="E109" s="147">
        <v>18.5</v>
      </c>
      <c r="F109" s="135">
        <v>301.23</v>
      </c>
      <c r="G109" s="143"/>
      <c r="H109" s="143"/>
      <c r="I109" s="143"/>
    </row>
    <row r="110" spans="1:9" x14ac:dyDescent="0.3">
      <c r="A110" s="140">
        <v>43792</v>
      </c>
      <c r="B110" s="143" t="s">
        <v>502</v>
      </c>
      <c r="C110" s="143" t="s">
        <v>28</v>
      </c>
      <c r="D110" s="143" t="s">
        <v>503</v>
      </c>
      <c r="E110" s="147">
        <v>12.7</v>
      </c>
      <c r="F110" s="135">
        <v>1759.51</v>
      </c>
      <c r="G110" s="143"/>
      <c r="H110" s="143"/>
      <c r="I110" s="143"/>
    </row>
    <row r="111" spans="1:9" x14ac:dyDescent="0.3">
      <c r="A111" s="140">
        <v>43794</v>
      </c>
      <c r="B111" s="143" t="s">
        <v>502</v>
      </c>
      <c r="C111" s="143" t="s">
        <v>499</v>
      </c>
      <c r="D111" s="143" t="s">
        <v>504</v>
      </c>
      <c r="E111" s="147">
        <v>9.1</v>
      </c>
      <c r="F111" s="135">
        <v>534.79</v>
      </c>
      <c r="G111" s="143"/>
      <c r="H111" s="143"/>
      <c r="I111" s="143"/>
    </row>
    <row r="112" spans="1:9" x14ac:dyDescent="0.3">
      <c r="A112" s="140">
        <v>43797</v>
      </c>
      <c r="B112" s="143" t="s">
        <v>23</v>
      </c>
      <c r="C112" s="143" t="s">
        <v>498</v>
      </c>
      <c r="D112" s="143" t="s">
        <v>504</v>
      </c>
      <c r="E112" s="147">
        <v>22.3</v>
      </c>
      <c r="F112" s="135">
        <v>799.41</v>
      </c>
      <c r="G112" s="143"/>
      <c r="H112" s="143"/>
      <c r="I112" s="143"/>
    </row>
    <row r="113" spans="1:9" x14ac:dyDescent="0.3">
      <c r="A113" s="140">
        <v>43816</v>
      </c>
      <c r="B113" s="143" t="s">
        <v>500</v>
      </c>
      <c r="C113" s="143" t="s">
        <v>498</v>
      </c>
      <c r="D113" s="143" t="s">
        <v>504</v>
      </c>
      <c r="E113" s="147">
        <v>13.3</v>
      </c>
      <c r="F113" s="135">
        <v>720.61</v>
      </c>
      <c r="G113" s="143"/>
      <c r="H113" s="143"/>
      <c r="I113" s="143"/>
    </row>
    <row r="114" spans="1:9" x14ac:dyDescent="0.3">
      <c r="A114" s="140">
        <v>43818</v>
      </c>
      <c r="B114" s="143" t="s">
        <v>502</v>
      </c>
      <c r="C114" s="143" t="s">
        <v>501</v>
      </c>
      <c r="D114" s="143" t="s">
        <v>497</v>
      </c>
      <c r="E114" s="147">
        <v>5.3</v>
      </c>
      <c r="F114" s="135">
        <v>500.02</v>
      </c>
      <c r="G114" s="143"/>
      <c r="H114" s="143"/>
      <c r="I114" s="143"/>
    </row>
    <row r="115" spans="1:9" x14ac:dyDescent="0.3">
      <c r="A115" s="140">
        <v>43821</v>
      </c>
      <c r="B115" s="143" t="s">
        <v>26</v>
      </c>
      <c r="C115" s="143" t="s">
        <v>24</v>
      </c>
      <c r="D115" s="143" t="s">
        <v>497</v>
      </c>
      <c r="E115" s="147">
        <v>13.2</v>
      </c>
      <c r="F115" s="135">
        <v>446.53</v>
      </c>
      <c r="G115" s="143"/>
      <c r="H115" s="143"/>
      <c r="I115" s="143"/>
    </row>
    <row r="116" spans="1:9" x14ac:dyDescent="0.3">
      <c r="A116" s="140">
        <v>43822</v>
      </c>
      <c r="B116" s="143" t="s">
        <v>502</v>
      </c>
      <c r="C116" s="143" t="s">
        <v>19</v>
      </c>
      <c r="D116" s="143" t="s">
        <v>503</v>
      </c>
      <c r="E116" s="147">
        <v>8.6</v>
      </c>
      <c r="F116" s="135">
        <v>227.11</v>
      </c>
      <c r="G116" s="143"/>
      <c r="H116" s="143"/>
      <c r="I116" s="143"/>
    </row>
    <row r="117" spans="1:9" x14ac:dyDescent="0.3">
      <c r="A117" s="140">
        <v>43822</v>
      </c>
      <c r="B117" s="143" t="s">
        <v>496</v>
      </c>
      <c r="C117" s="143" t="s">
        <v>16</v>
      </c>
      <c r="D117" s="143" t="s">
        <v>504</v>
      </c>
      <c r="E117" s="147">
        <v>5</v>
      </c>
      <c r="F117" s="135">
        <v>138.6099999999999</v>
      </c>
      <c r="G117" s="143"/>
      <c r="H117" s="143"/>
      <c r="I117" s="143"/>
    </row>
    <row r="118" spans="1:9" x14ac:dyDescent="0.3">
      <c r="A118" s="140">
        <v>43826</v>
      </c>
      <c r="B118" s="143" t="s">
        <v>496</v>
      </c>
      <c r="C118" s="143" t="s">
        <v>498</v>
      </c>
      <c r="D118" s="143" t="s">
        <v>504</v>
      </c>
      <c r="E118" s="147">
        <v>17.899999999999999</v>
      </c>
      <c r="F118" s="135">
        <v>196.67</v>
      </c>
      <c r="G118" s="143"/>
      <c r="H118" s="143"/>
      <c r="I118" s="143"/>
    </row>
    <row r="119" spans="1:9" x14ac:dyDescent="0.3">
      <c r="A119" s="140">
        <v>43827</v>
      </c>
      <c r="B119" s="143" t="s">
        <v>502</v>
      </c>
      <c r="C119" s="143" t="s">
        <v>18</v>
      </c>
      <c r="D119" s="143" t="s">
        <v>497</v>
      </c>
      <c r="E119" s="147">
        <v>26</v>
      </c>
      <c r="F119" s="135">
        <v>72.25</v>
      </c>
      <c r="G119" s="143"/>
      <c r="H119" s="143"/>
      <c r="I119" s="143"/>
    </row>
    <row r="120" spans="1:9" x14ac:dyDescent="0.3">
      <c r="H120" s="143"/>
      <c r="I120" s="143"/>
    </row>
    <row r="121" spans="1:9" x14ac:dyDescent="0.3">
      <c r="H121" s="143"/>
      <c r="I121" s="143"/>
    </row>
  </sheetData>
  <sortState xmlns:xlrd2="http://schemas.microsoft.com/office/spreadsheetml/2017/richdata2" ref="A20:F119">
    <sortCondition ref="A22"/>
  </sortState>
  <mergeCells count="1">
    <mergeCell ref="A1:D1"/>
  </mergeCells>
  <pageMargins left="0.7" right="0.7" top="0.75" bottom="0.75" header="0.3" footer="0.3"/>
  <pageSetup orientation="portrait" horizontalDpi="4294967293" verticalDpi="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F53"/>
  <sheetViews>
    <sheetView zoomScale="120" zoomScaleNormal="120" workbookViewId="0">
      <selection sqref="A1:C1"/>
    </sheetView>
  </sheetViews>
  <sheetFormatPr defaultColWidth="8.88671875" defaultRowHeight="14.4" x14ac:dyDescent="0.3"/>
  <cols>
    <col min="3" max="3" width="10.6640625" bestFit="1" customWidth="1"/>
    <col min="6" max="6" width="9.6640625" customWidth="1"/>
  </cols>
  <sheetData>
    <row r="1" spans="1:4" ht="21" x14ac:dyDescent="0.4">
      <c r="A1" s="231" t="s">
        <v>87</v>
      </c>
      <c r="B1" s="231"/>
      <c r="C1" s="231"/>
    </row>
    <row r="2" spans="1:4" x14ac:dyDescent="0.3">
      <c r="A2" s="10" t="s">
        <v>392</v>
      </c>
    </row>
    <row r="4" spans="1:4" x14ac:dyDescent="0.3">
      <c r="A4" t="s">
        <v>156</v>
      </c>
    </row>
    <row r="5" spans="1:4" x14ac:dyDescent="0.3">
      <c r="A5" s="21" t="s">
        <v>164</v>
      </c>
    </row>
    <row r="6" spans="1:4" x14ac:dyDescent="0.3">
      <c r="A6" s="21" t="s">
        <v>165</v>
      </c>
    </row>
    <row r="7" spans="1:4" x14ac:dyDescent="0.3">
      <c r="A7" t="s">
        <v>166</v>
      </c>
    </row>
    <row r="8" spans="1:4" x14ac:dyDescent="0.3">
      <c r="A8" t="s">
        <v>155</v>
      </c>
    </row>
    <row r="9" spans="1:4" x14ac:dyDescent="0.3">
      <c r="A9" t="s">
        <v>157</v>
      </c>
    </row>
    <row r="10" spans="1:4" x14ac:dyDescent="0.3">
      <c r="A10" t="s">
        <v>167</v>
      </c>
    </row>
    <row r="12" spans="1:4" x14ac:dyDescent="0.3">
      <c r="A12" s="17" t="s">
        <v>158</v>
      </c>
    </row>
    <row r="14" spans="1:4" x14ac:dyDescent="0.3">
      <c r="B14" s="41" t="s">
        <v>159</v>
      </c>
      <c r="C14" s="41" t="s">
        <v>2</v>
      </c>
      <c r="D14" s="41" t="s">
        <v>3</v>
      </c>
    </row>
    <row r="15" spans="1:4" x14ac:dyDescent="0.3">
      <c r="B15" t="s">
        <v>45</v>
      </c>
      <c r="C15" s="32">
        <v>1</v>
      </c>
      <c r="D15" s="62">
        <v>4.95</v>
      </c>
    </row>
    <row r="16" spans="1:4" x14ac:dyDescent="0.3">
      <c r="B16" t="s">
        <v>34</v>
      </c>
      <c r="C16" s="23">
        <v>2</v>
      </c>
      <c r="D16" s="48">
        <v>3.95</v>
      </c>
    </row>
    <row r="17" spans="1:6" x14ac:dyDescent="0.3">
      <c r="B17" t="s">
        <v>47</v>
      </c>
      <c r="C17" s="23">
        <v>3</v>
      </c>
      <c r="D17" s="48">
        <v>7.95</v>
      </c>
    </row>
    <row r="18" spans="1:6" x14ac:dyDescent="0.3">
      <c r="C18" t="s">
        <v>0</v>
      </c>
      <c r="D18" s="20"/>
    </row>
    <row r="21" spans="1:6" x14ac:dyDescent="0.3">
      <c r="A21" s="17" t="s">
        <v>163</v>
      </c>
    </row>
    <row r="22" spans="1:6" x14ac:dyDescent="0.3">
      <c r="A22" t="s">
        <v>160</v>
      </c>
    </row>
    <row r="23" spans="1:6" x14ac:dyDescent="0.3">
      <c r="A23" t="s">
        <v>161</v>
      </c>
    </row>
    <row r="24" spans="1:6" x14ac:dyDescent="0.3">
      <c r="A24" t="s">
        <v>162</v>
      </c>
    </row>
    <row r="26" spans="1:6" x14ac:dyDescent="0.3">
      <c r="C26" s="9"/>
      <c r="D26" s="9"/>
      <c r="E26" s="9"/>
      <c r="F26" s="25" t="s">
        <v>91</v>
      </c>
    </row>
    <row r="27" spans="1:6" x14ac:dyDescent="0.3">
      <c r="C27" s="41" t="s">
        <v>88</v>
      </c>
      <c r="D27" s="41" t="s">
        <v>89</v>
      </c>
      <c r="E27" s="41" t="s">
        <v>90</v>
      </c>
      <c r="F27" s="41" t="s">
        <v>85</v>
      </c>
    </row>
    <row r="28" spans="1:6" x14ac:dyDescent="0.3">
      <c r="B28" s="9" t="s">
        <v>33</v>
      </c>
      <c r="C28" s="32">
        <v>1</v>
      </c>
      <c r="D28" s="32">
        <v>2</v>
      </c>
      <c r="E28" s="32">
        <v>3</v>
      </c>
    </row>
    <row r="29" spans="1:6" x14ac:dyDescent="0.3">
      <c r="B29" s="9" t="s">
        <v>36</v>
      </c>
      <c r="C29" s="48">
        <v>90</v>
      </c>
      <c r="D29" s="48">
        <v>85</v>
      </c>
      <c r="E29" s="48">
        <v>80</v>
      </c>
      <c r="F29" s="47"/>
    </row>
    <row r="34" spans="1:4" x14ac:dyDescent="0.3">
      <c r="A34" s="37" t="s">
        <v>56</v>
      </c>
    </row>
    <row r="36" spans="1:4" x14ac:dyDescent="0.3">
      <c r="A36" s="17" t="s">
        <v>158</v>
      </c>
    </row>
    <row r="38" spans="1:4" x14ac:dyDescent="0.3">
      <c r="B38" s="41" t="s">
        <v>159</v>
      </c>
      <c r="C38" s="41" t="s">
        <v>2</v>
      </c>
      <c r="D38" s="41" t="s">
        <v>3</v>
      </c>
    </row>
    <row r="39" spans="1:4" x14ac:dyDescent="0.3">
      <c r="B39" t="s">
        <v>45</v>
      </c>
      <c r="C39" s="32">
        <v>1</v>
      </c>
      <c r="D39" s="62">
        <v>4.95</v>
      </c>
    </row>
    <row r="40" spans="1:4" x14ac:dyDescent="0.3">
      <c r="B40" t="s">
        <v>34</v>
      </c>
      <c r="C40" s="23">
        <v>2</v>
      </c>
      <c r="D40" s="48">
        <v>3.95</v>
      </c>
    </row>
    <row r="41" spans="1:4" x14ac:dyDescent="0.3">
      <c r="B41" t="s">
        <v>47</v>
      </c>
      <c r="C41" s="23">
        <v>3</v>
      </c>
      <c r="D41" s="48">
        <v>7.95</v>
      </c>
    </row>
    <row r="42" spans="1:4" x14ac:dyDescent="0.3">
      <c r="C42" t="s">
        <v>0</v>
      </c>
      <c r="D42" s="20">
        <f>SUMPRODUCT(C39:C41,D39:D41)</f>
        <v>36.700000000000003</v>
      </c>
    </row>
    <row r="45" spans="1:4" x14ac:dyDescent="0.3">
      <c r="A45" s="17" t="s">
        <v>163</v>
      </c>
    </row>
    <row r="46" spans="1:4" x14ac:dyDescent="0.3">
      <c r="A46" t="s">
        <v>160</v>
      </c>
    </row>
    <row r="47" spans="1:4" x14ac:dyDescent="0.3">
      <c r="A47" t="s">
        <v>161</v>
      </c>
    </row>
    <row r="48" spans="1:4" x14ac:dyDescent="0.3">
      <c r="A48" t="s">
        <v>162</v>
      </c>
    </row>
    <row r="50" spans="2:6" x14ac:dyDescent="0.3">
      <c r="C50" s="9"/>
      <c r="D50" s="9"/>
      <c r="E50" s="9"/>
      <c r="F50" s="25" t="s">
        <v>91</v>
      </c>
    </row>
    <row r="51" spans="2:6" x14ac:dyDescent="0.3">
      <c r="C51" s="41" t="s">
        <v>88</v>
      </c>
      <c r="D51" s="41" t="s">
        <v>89</v>
      </c>
      <c r="E51" s="41" t="s">
        <v>90</v>
      </c>
      <c r="F51" s="41" t="s">
        <v>85</v>
      </c>
    </row>
    <row r="52" spans="2:6" x14ac:dyDescent="0.3">
      <c r="B52" s="9" t="s">
        <v>33</v>
      </c>
      <c r="C52" s="32">
        <v>1</v>
      </c>
      <c r="D52" s="32">
        <v>2</v>
      </c>
      <c r="E52" s="32">
        <v>3</v>
      </c>
    </row>
    <row r="53" spans="2:6" x14ac:dyDescent="0.3">
      <c r="B53" s="9" t="s">
        <v>36</v>
      </c>
      <c r="C53" s="48">
        <v>90</v>
      </c>
      <c r="D53" s="48">
        <v>85</v>
      </c>
      <c r="E53" s="48">
        <v>80</v>
      </c>
      <c r="F53" s="47">
        <f>SUMPRODUCT(C52:E52,C53:E53)/SUM(C52:E52)</f>
        <v>83.333333333333329</v>
      </c>
    </row>
  </sheetData>
  <mergeCells count="1">
    <mergeCell ref="A1:C1"/>
  </mergeCells>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B3BA2-D3E5-4219-909D-623975669796}">
  <dimension ref="A1:K40"/>
  <sheetViews>
    <sheetView zoomScale="120" zoomScaleNormal="120" workbookViewId="0">
      <selection sqref="A1:B1"/>
    </sheetView>
  </sheetViews>
  <sheetFormatPr defaultColWidth="8.88671875" defaultRowHeight="14.4" x14ac:dyDescent="0.3"/>
  <cols>
    <col min="1" max="1" width="4.6640625" customWidth="1"/>
    <col min="2" max="2" width="16.109375" bestFit="1" customWidth="1"/>
    <col min="3" max="3" width="10.88671875" customWidth="1"/>
    <col min="4" max="4" width="14" bestFit="1" customWidth="1"/>
    <col min="8" max="8" width="14" bestFit="1" customWidth="1"/>
    <col min="9" max="9" width="9.44140625" bestFit="1" customWidth="1"/>
    <col min="10" max="10" width="10.44140625" bestFit="1" customWidth="1"/>
  </cols>
  <sheetData>
    <row r="1" spans="1:3" ht="21" x14ac:dyDescent="0.4">
      <c r="A1" s="253" t="s">
        <v>88</v>
      </c>
      <c r="B1" s="253"/>
      <c r="C1" s="173"/>
    </row>
    <row r="3" spans="1:3" ht="18" x14ac:dyDescent="0.35">
      <c r="A3" s="165" t="s">
        <v>603</v>
      </c>
    </row>
    <row r="4" spans="1:3" x14ac:dyDescent="0.3">
      <c r="A4" t="s">
        <v>604</v>
      </c>
    </row>
    <row r="5" spans="1:3" s="156" customFormat="1" x14ac:dyDescent="0.3"/>
    <row r="6" spans="1:3" x14ac:dyDescent="0.3">
      <c r="B6" s="158" t="s">
        <v>473</v>
      </c>
      <c r="C6" s="158" t="s">
        <v>595</v>
      </c>
    </row>
    <row r="7" spans="1:3" x14ac:dyDescent="0.3">
      <c r="B7" s="84" t="s">
        <v>596</v>
      </c>
      <c r="C7" s="23">
        <v>11</v>
      </c>
    </row>
    <row r="8" spans="1:3" x14ac:dyDescent="0.3">
      <c r="B8" s="84" t="s">
        <v>11</v>
      </c>
      <c r="C8" s="23">
        <v>27</v>
      </c>
    </row>
    <row r="9" spans="1:3" x14ac:dyDescent="0.3">
      <c r="B9" s="84" t="s">
        <v>597</v>
      </c>
      <c r="C9" s="23">
        <v>23</v>
      </c>
    </row>
    <row r="10" spans="1:3" x14ac:dyDescent="0.3">
      <c r="B10" s="84" t="s">
        <v>598</v>
      </c>
      <c r="C10" s="23">
        <v>54</v>
      </c>
    </row>
    <row r="11" spans="1:3" x14ac:dyDescent="0.3">
      <c r="B11" s="84" t="s">
        <v>599</v>
      </c>
      <c r="C11" s="23">
        <v>78</v>
      </c>
    </row>
    <row r="12" spans="1:3" x14ac:dyDescent="0.3">
      <c r="B12" s="84" t="s">
        <v>600</v>
      </c>
      <c r="C12" s="23">
        <v>47</v>
      </c>
    </row>
    <row r="13" spans="1:3" x14ac:dyDescent="0.3">
      <c r="B13" s="156"/>
      <c r="C13" s="156"/>
    </row>
    <row r="14" spans="1:3" x14ac:dyDescent="0.3">
      <c r="B14" s="9" t="s">
        <v>601</v>
      </c>
      <c r="C14" s="156"/>
    </row>
    <row r="15" spans="1:3" x14ac:dyDescent="0.3">
      <c r="B15" s="20">
        <f>MAX(C7:C12)</f>
        <v>78</v>
      </c>
      <c r="C15" s="156"/>
    </row>
    <row r="16" spans="1:3" x14ac:dyDescent="0.3">
      <c r="B16" s="156"/>
      <c r="C16" s="156"/>
    </row>
    <row r="17" spans="1:11" x14ac:dyDescent="0.3">
      <c r="B17" s="9" t="s">
        <v>602</v>
      </c>
      <c r="C17" s="156"/>
    </row>
    <row r="18" spans="1:11" x14ac:dyDescent="0.3">
      <c r="B18" s="20"/>
      <c r="C18" s="156"/>
    </row>
    <row r="19" spans="1:11" x14ac:dyDescent="0.3">
      <c r="B19" s="156"/>
      <c r="C19" s="156"/>
    </row>
    <row r="20" spans="1:11" x14ac:dyDescent="0.3">
      <c r="B20" s="172" t="s">
        <v>194</v>
      </c>
    </row>
    <row r="21" spans="1:11" x14ac:dyDescent="0.3">
      <c r="B21" s="9" t="s">
        <v>602</v>
      </c>
    </row>
    <row r="22" spans="1:11" x14ac:dyDescent="0.3">
      <c r="B22" s="20" t="str">
        <f>INDEX($B$7:$B$12,MATCH(B15,$C$7:$C$12,0))</f>
        <v>August</v>
      </c>
    </row>
    <row r="25" spans="1:11" ht="18" x14ac:dyDescent="0.35">
      <c r="A25" s="165" t="s">
        <v>589</v>
      </c>
      <c r="B25" s="156"/>
      <c r="C25" s="156"/>
      <c r="D25" s="156"/>
      <c r="E25" s="156"/>
      <c r="F25" s="156"/>
      <c r="G25" s="156"/>
      <c r="H25" s="156"/>
      <c r="I25" s="156"/>
      <c r="J25" s="156"/>
      <c r="K25" s="156"/>
    </row>
    <row r="26" spans="1:11" x14ac:dyDescent="0.3">
      <c r="A26" s="156" t="s">
        <v>594</v>
      </c>
      <c r="B26" s="156"/>
      <c r="C26" s="156"/>
      <c r="D26" s="156"/>
      <c r="E26" s="156"/>
      <c r="F26" s="156"/>
      <c r="G26" s="156"/>
      <c r="H26" s="156"/>
      <c r="I26" s="156"/>
      <c r="J26" s="156"/>
      <c r="K26" s="156"/>
    </row>
    <row r="27" spans="1:11" x14ac:dyDescent="0.3">
      <c r="A27" s="156"/>
      <c r="B27" s="156"/>
      <c r="C27" s="156"/>
      <c r="D27" s="156"/>
      <c r="E27" s="156"/>
      <c r="F27" s="156"/>
      <c r="G27" s="156"/>
      <c r="H27" s="156"/>
      <c r="I27" s="156"/>
      <c r="J27" s="156"/>
      <c r="K27" s="156"/>
    </row>
    <row r="28" spans="1:11" x14ac:dyDescent="0.3">
      <c r="A28" s="156"/>
      <c r="B28" s="17" t="s">
        <v>590</v>
      </c>
      <c r="C28" s="156"/>
      <c r="D28" s="156"/>
      <c r="E28" s="156"/>
      <c r="F28" s="156"/>
      <c r="G28" s="156"/>
      <c r="H28" s="156"/>
      <c r="I28" s="156"/>
      <c r="J28" s="156"/>
      <c r="K28" s="156"/>
    </row>
    <row r="29" spans="1:11" x14ac:dyDescent="0.3">
      <c r="A29" s="156"/>
      <c r="B29" s="158" t="s">
        <v>12</v>
      </c>
      <c r="C29" s="158" t="s">
        <v>473</v>
      </c>
      <c r="D29" s="158" t="s">
        <v>159</v>
      </c>
      <c r="E29" s="158" t="s">
        <v>15</v>
      </c>
      <c r="F29" s="156"/>
      <c r="G29" s="156"/>
      <c r="H29" s="52" t="s">
        <v>593</v>
      </c>
      <c r="I29" s="52" t="s">
        <v>592</v>
      </c>
      <c r="J29" s="52" t="s">
        <v>591</v>
      </c>
      <c r="K29" s="158" t="s">
        <v>0</v>
      </c>
    </row>
    <row r="30" spans="1:11" x14ac:dyDescent="0.3">
      <c r="A30" s="156"/>
      <c r="B30" s="53">
        <v>43110</v>
      </c>
      <c r="C30" s="171" t="str">
        <f t="shared" ref="C30:C40" si="0">TEXT(B30,"mmm")</f>
        <v>Jan</v>
      </c>
      <c r="D30" s="52" t="s">
        <v>591</v>
      </c>
      <c r="E30" s="54">
        <v>65.09</v>
      </c>
      <c r="F30" s="156"/>
      <c r="G30" s="50" t="s">
        <v>30</v>
      </c>
      <c r="H30" s="20"/>
      <c r="I30" s="20"/>
      <c r="J30" s="20"/>
      <c r="K30" s="156"/>
    </row>
    <row r="31" spans="1:11" x14ac:dyDescent="0.3">
      <c r="A31" s="156"/>
      <c r="B31" s="53">
        <v>43119</v>
      </c>
      <c r="C31" s="171" t="str">
        <f t="shared" si="0"/>
        <v>Jan</v>
      </c>
      <c r="D31" s="52" t="s">
        <v>593</v>
      </c>
      <c r="E31" s="54">
        <v>70.22</v>
      </c>
      <c r="F31" s="156"/>
      <c r="G31" s="50" t="s">
        <v>8</v>
      </c>
      <c r="H31" s="20"/>
      <c r="I31" s="20"/>
      <c r="J31" s="20"/>
      <c r="K31" s="156"/>
    </row>
    <row r="32" spans="1:11" x14ac:dyDescent="0.3">
      <c r="A32" s="156"/>
      <c r="B32" s="53">
        <v>43122</v>
      </c>
      <c r="C32" s="171" t="str">
        <f t="shared" si="0"/>
        <v>Jan</v>
      </c>
      <c r="D32" s="52" t="s">
        <v>592</v>
      </c>
      <c r="E32" s="54">
        <v>66.39</v>
      </c>
      <c r="F32" s="156"/>
      <c r="G32" s="50" t="s">
        <v>32</v>
      </c>
      <c r="H32" s="20"/>
      <c r="I32" s="20"/>
      <c r="J32" s="20"/>
      <c r="K32" s="156"/>
    </row>
    <row r="33" spans="1:11" x14ac:dyDescent="0.3">
      <c r="A33" s="156"/>
      <c r="B33" s="53">
        <v>43129</v>
      </c>
      <c r="C33" s="171" t="str">
        <f t="shared" si="0"/>
        <v>Jan</v>
      </c>
      <c r="D33" s="52" t="s">
        <v>592</v>
      </c>
      <c r="E33" s="54">
        <v>34.93</v>
      </c>
      <c r="F33" s="156"/>
      <c r="G33" s="9" t="s">
        <v>0</v>
      </c>
      <c r="H33" s="156"/>
      <c r="I33" s="156"/>
      <c r="J33" s="156"/>
      <c r="K33" s="156"/>
    </row>
    <row r="34" spans="1:11" x14ac:dyDescent="0.3">
      <c r="A34" s="156"/>
      <c r="B34" s="53">
        <v>43497</v>
      </c>
      <c r="C34" s="171" t="str">
        <f t="shared" si="0"/>
        <v>Feb</v>
      </c>
      <c r="D34" s="52" t="s">
        <v>593</v>
      </c>
      <c r="E34" s="54">
        <v>25.23</v>
      </c>
      <c r="F34" s="156"/>
      <c r="G34" s="156"/>
      <c r="H34" s="156"/>
      <c r="I34" s="156"/>
      <c r="J34" s="156"/>
      <c r="K34" s="156"/>
    </row>
    <row r="35" spans="1:11" x14ac:dyDescent="0.3">
      <c r="A35" s="156"/>
      <c r="B35" s="53">
        <v>43509</v>
      </c>
      <c r="C35" s="171" t="str">
        <f t="shared" si="0"/>
        <v>Feb</v>
      </c>
      <c r="D35" s="52" t="s">
        <v>591</v>
      </c>
      <c r="E35" s="54">
        <v>32.33</v>
      </c>
      <c r="F35" s="156"/>
      <c r="G35" s="55" t="s">
        <v>194</v>
      </c>
      <c r="H35" s="156"/>
      <c r="I35" s="156"/>
      <c r="J35" s="156"/>
      <c r="K35" s="156"/>
    </row>
    <row r="36" spans="1:11" x14ac:dyDescent="0.3">
      <c r="A36" s="156"/>
      <c r="B36" s="53">
        <v>43513</v>
      </c>
      <c r="C36" s="171" t="str">
        <f t="shared" si="0"/>
        <v>Feb</v>
      </c>
      <c r="D36" s="52" t="s">
        <v>591</v>
      </c>
      <c r="E36" s="54">
        <v>29.93</v>
      </c>
      <c r="F36" s="156"/>
      <c r="G36" s="156"/>
      <c r="H36" s="52" t="s">
        <v>593</v>
      </c>
      <c r="I36" s="52" t="s">
        <v>592</v>
      </c>
      <c r="J36" s="52" t="s">
        <v>591</v>
      </c>
      <c r="K36" s="158" t="s">
        <v>0</v>
      </c>
    </row>
    <row r="37" spans="1:11" x14ac:dyDescent="0.3">
      <c r="A37" s="156"/>
      <c r="B37" s="53">
        <v>43521</v>
      </c>
      <c r="C37" s="171" t="str">
        <f t="shared" si="0"/>
        <v>Feb</v>
      </c>
      <c r="D37" s="52" t="s">
        <v>593</v>
      </c>
      <c r="E37" s="54">
        <v>32.83</v>
      </c>
      <c r="F37" s="156"/>
      <c r="G37" s="50" t="s">
        <v>30</v>
      </c>
      <c r="H37" s="20">
        <f>SUMIFS($E$30:$E$40,$C$30:$C$40,$G37,$D$30:$D$40,H$36)</f>
        <v>70.22</v>
      </c>
      <c r="I37" s="20">
        <f t="shared" ref="I37:J37" si="1">SUMIFS($E$30:$E$40,$C$30:$C$40,$G37,$D$30:$D$40,I$36)</f>
        <v>101.32</v>
      </c>
      <c r="J37" s="20">
        <f t="shared" si="1"/>
        <v>65.09</v>
      </c>
      <c r="K37" s="156">
        <f>SUM(H37:J37)</f>
        <v>236.63</v>
      </c>
    </row>
    <row r="38" spans="1:11" x14ac:dyDescent="0.3">
      <c r="A38" s="156"/>
      <c r="B38" s="53">
        <v>43529</v>
      </c>
      <c r="C38" s="171" t="str">
        <f t="shared" si="0"/>
        <v>Mar</v>
      </c>
      <c r="D38" s="52" t="s">
        <v>591</v>
      </c>
      <c r="E38" s="54">
        <v>64.47</v>
      </c>
      <c r="F38" s="156"/>
      <c r="G38" s="50" t="s">
        <v>8</v>
      </c>
      <c r="H38" s="20">
        <f t="shared" ref="H38:J39" si="2">SUMIFS($E$30:$E$40,$C$30:$C$40,$G38,$D$30:$D$40,H$36)</f>
        <v>58.06</v>
      </c>
      <c r="I38" s="20">
        <f t="shared" si="2"/>
        <v>0</v>
      </c>
      <c r="J38" s="20">
        <f t="shared" si="2"/>
        <v>62.26</v>
      </c>
      <c r="K38" s="156">
        <f>SUM(H38:J38)</f>
        <v>120.32</v>
      </c>
    </row>
    <row r="39" spans="1:11" x14ac:dyDescent="0.3">
      <c r="A39" s="156"/>
      <c r="B39" s="53">
        <v>43541</v>
      </c>
      <c r="C39" s="171" t="str">
        <f t="shared" si="0"/>
        <v>Mar</v>
      </c>
      <c r="D39" s="52" t="s">
        <v>592</v>
      </c>
      <c r="E39" s="54">
        <v>51.73</v>
      </c>
      <c r="F39" s="156"/>
      <c r="G39" s="50" t="s">
        <v>32</v>
      </c>
      <c r="H39" s="20">
        <f t="shared" si="2"/>
        <v>0</v>
      </c>
      <c r="I39" s="20">
        <f t="shared" si="2"/>
        <v>95.59</v>
      </c>
      <c r="J39" s="20">
        <f t="shared" si="2"/>
        <v>64.47</v>
      </c>
      <c r="K39" s="156">
        <f>SUM(H39:J39)</f>
        <v>160.06</v>
      </c>
    </row>
    <row r="40" spans="1:11" x14ac:dyDescent="0.3">
      <c r="A40" s="156"/>
      <c r="B40" s="53">
        <v>43545</v>
      </c>
      <c r="C40" s="171" t="str">
        <f t="shared" si="0"/>
        <v>Mar</v>
      </c>
      <c r="D40" s="52" t="s">
        <v>592</v>
      </c>
      <c r="E40" s="54">
        <v>43.86</v>
      </c>
      <c r="F40" s="156"/>
      <c r="G40" s="9" t="s">
        <v>0</v>
      </c>
      <c r="H40" s="156">
        <f>SUM(H37:H39)</f>
        <v>128.28</v>
      </c>
      <c r="I40" s="156">
        <f>SUM(I37:I39)</f>
        <v>196.91</v>
      </c>
      <c r="J40" s="156">
        <f>SUM(J37:J39)</f>
        <v>191.82</v>
      </c>
      <c r="K40" s="156">
        <f>SUM(H40:J40)</f>
        <v>517.01</v>
      </c>
    </row>
  </sheetData>
  <sortState xmlns:xlrd2="http://schemas.microsoft.com/office/spreadsheetml/2017/richdata2" ref="B30:E40">
    <sortCondition ref="B30"/>
  </sortState>
  <mergeCells count="1">
    <mergeCell ref="A1:B1"/>
  </mergeCells>
  <phoneticPr fontId="38" type="noConversion"/>
  <pageMargins left="0.7" right="0.7" top="0.75" bottom="0.75" header="0.3" footer="0.3"/>
  <pageSetup orientation="portrait" horizontalDpi="4294967293"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36"/>
  <sheetViews>
    <sheetView zoomScale="120" zoomScaleNormal="120" workbookViewId="0">
      <selection sqref="A1:C1"/>
    </sheetView>
  </sheetViews>
  <sheetFormatPr defaultColWidth="8.88671875" defaultRowHeight="14.4" x14ac:dyDescent="0.3"/>
  <cols>
    <col min="2" max="2" width="11.33203125" customWidth="1"/>
    <col min="4" max="4" width="10.44140625" customWidth="1"/>
    <col min="5" max="5" width="10.88671875" customWidth="1"/>
    <col min="6" max="7" width="11.33203125" customWidth="1"/>
  </cols>
  <sheetData>
    <row r="1" spans="1:6" ht="21" x14ac:dyDescent="0.4">
      <c r="A1" s="231" t="s">
        <v>441</v>
      </c>
      <c r="B1" s="231"/>
      <c r="C1" s="231"/>
    </row>
    <row r="2" spans="1:6" x14ac:dyDescent="0.3">
      <c r="A2" t="s">
        <v>438</v>
      </c>
    </row>
    <row r="4" spans="1:6" x14ac:dyDescent="0.3">
      <c r="A4" t="s">
        <v>439</v>
      </c>
    </row>
    <row r="5" spans="1:6" x14ac:dyDescent="0.3">
      <c r="A5" t="s">
        <v>440</v>
      </c>
    </row>
    <row r="7" spans="1:6" x14ac:dyDescent="0.3">
      <c r="B7" s="41" t="s">
        <v>442</v>
      </c>
      <c r="C7" s="255" t="s">
        <v>443</v>
      </c>
      <c r="D7" s="255"/>
      <c r="E7" s="255"/>
      <c r="F7" s="255"/>
    </row>
    <row r="8" spans="1:6" x14ac:dyDescent="0.3">
      <c r="B8" s="130" t="s">
        <v>444</v>
      </c>
      <c r="C8" s="254" t="s">
        <v>445</v>
      </c>
      <c r="D8" s="254"/>
      <c r="E8" s="254"/>
      <c r="F8" s="254"/>
    </row>
    <row r="9" spans="1:6" x14ac:dyDescent="0.3">
      <c r="B9" s="130" t="s">
        <v>446</v>
      </c>
      <c r="C9" s="254" t="s">
        <v>447</v>
      </c>
      <c r="D9" s="254"/>
      <c r="E9" s="254"/>
      <c r="F9" s="254"/>
    </row>
    <row r="10" spans="1:6" x14ac:dyDescent="0.3">
      <c r="B10" s="130" t="s">
        <v>448</v>
      </c>
      <c r="C10" s="254" t="s">
        <v>449</v>
      </c>
      <c r="D10" s="254"/>
      <c r="E10" s="254"/>
      <c r="F10" s="254"/>
    </row>
    <row r="11" spans="1:6" x14ac:dyDescent="0.3">
      <c r="B11" s="130" t="s">
        <v>450</v>
      </c>
      <c r="C11" s="254" t="s">
        <v>451</v>
      </c>
      <c r="D11" s="254"/>
      <c r="E11" s="254"/>
      <c r="F11" s="254"/>
    </row>
    <row r="13" spans="1:6" x14ac:dyDescent="0.3">
      <c r="B13" s="9" t="s">
        <v>436</v>
      </c>
    </row>
    <row r="14" spans="1:6" x14ac:dyDescent="0.3">
      <c r="B14" s="21" t="s">
        <v>556</v>
      </c>
    </row>
    <row r="15" spans="1:6" x14ac:dyDescent="0.3">
      <c r="B15" s="21" t="s">
        <v>555</v>
      </c>
    </row>
    <row r="16" spans="1:6" x14ac:dyDescent="0.3">
      <c r="B16" s="21" t="s">
        <v>558</v>
      </c>
    </row>
    <row r="18" spans="2:7" x14ac:dyDescent="0.3">
      <c r="B18" s="41" t="s">
        <v>48</v>
      </c>
      <c r="C18" s="41" t="s">
        <v>45</v>
      </c>
      <c r="D18" s="41" t="s">
        <v>34</v>
      </c>
      <c r="E18" s="41" t="s">
        <v>433</v>
      </c>
      <c r="F18" s="41" t="s">
        <v>434</v>
      </c>
      <c r="G18" s="41" t="s">
        <v>557</v>
      </c>
    </row>
    <row r="19" spans="2:7" x14ac:dyDescent="0.3">
      <c r="B19" s="9" t="s">
        <v>428</v>
      </c>
      <c r="C19" s="24">
        <v>1187</v>
      </c>
      <c r="D19" s="24">
        <v>764</v>
      </c>
      <c r="E19" s="138"/>
      <c r="F19" s="138"/>
      <c r="G19" s="138"/>
    </row>
    <row r="20" spans="2:7" x14ac:dyDescent="0.3">
      <c r="B20" s="9" t="s">
        <v>41</v>
      </c>
      <c r="C20" s="24">
        <v>672</v>
      </c>
      <c r="D20" s="24">
        <v>1532</v>
      </c>
      <c r="E20" s="127"/>
      <c r="F20" s="127"/>
      <c r="G20" s="127"/>
    </row>
    <row r="21" spans="2:7" x14ac:dyDescent="0.3">
      <c r="B21" s="9" t="s">
        <v>429</v>
      </c>
      <c r="C21" s="24">
        <v>1321</v>
      </c>
      <c r="D21" s="24">
        <v>1087</v>
      </c>
      <c r="E21" s="127"/>
      <c r="F21" s="127"/>
      <c r="G21" s="127"/>
    </row>
    <row r="22" spans="2:7" x14ac:dyDescent="0.3">
      <c r="B22" s="9" t="s">
        <v>430</v>
      </c>
      <c r="C22" s="24">
        <v>892</v>
      </c>
      <c r="D22" s="24">
        <v>876</v>
      </c>
      <c r="E22" s="127"/>
      <c r="F22" s="127"/>
      <c r="G22" s="127"/>
    </row>
    <row r="23" spans="2:7" x14ac:dyDescent="0.3">
      <c r="B23" s="9" t="s">
        <v>431</v>
      </c>
      <c r="C23" s="24">
        <v>786</v>
      </c>
      <c r="D23" s="24">
        <v>1065</v>
      </c>
      <c r="E23" s="127"/>
      <c r="F23" s="127"/>
      <c r="G23" s="127"/>
    </row>
    <row r="24" spans="2:7" x14ac:dyDescent="0.3">
      <c r="B24" s="9" t="s">
        <v>432</v>
      </c>
      <c r="C24" s="24">
        <v>1034</v>
      </c>
      <c r="D24" s="24">
        <v>1187</v>
      </c>
      <c r="E24" s="127"/>
      <c r="F24" s="127"/>
      <c r="G24" s="127"/>
    </row>
    <row r="28" spans="2:7" x14ac:dyDescent="0.3">
      <c r="B28" s="37" t="s">
        <v>437</v>
      </c>
    </row>
    <row r="30" spans="2:7" x14ac:dyDescent="0.3">
      <c r="B30" s="157" t="s">
        <v>48</v>
      </c>
      <c r="C30" s="157" t="s">
        <v>45</v>
      </c>
      <c r="D30" s="157" t="s">
        <v>34</v>
      </c>
      <c r="E30" s="157" t="s">
        <v>433</v>
      </c>
      <c r="F30" s="157" t="s">
        <v>434</v>
      </c>
      <c r="G30" s="157" t="s">
        <v>557</v>
      </c>
    </row>
    <row r="31" spans="2:7" x14ac:dyDescent="0.3">
      <c r="B31" s="9" t="s">
        <v>428</v>
      </c>
      <c r="C31" s="24">
        <v>1187</v>
      </c>
      <c r="D31" s="24">
        <v>764</v>
      </c>
      <c r="E31" s="127">
        <f t="shared" ref="E31:E36" si="0">IF(AND($C31&gt;=1000,$D31&gt;=1000),200,0)</f>
        <v>0</v>
      </c>
      <c r="F31" s="127">
        <f t="shared" ref="F31:F36" si="1">IF(_xlfn.XOR($C31&gt;=1000,$D31&gt;=1000),100,0)</f>
        <v>100</v>
      </c>
      <c r="G31" s="127">
        <f t="shared" ref="G31:G36" si="2">IF(NOT(OR($C31&gt;=1000,$D31&gt;=1000)),10,0)</f>
        <v>0</v>
      </c>
    </row>
    <row r="32" spans="2:7" x14ac:dyDescent="0.3">
      <c r="B32" s="9" t="s">
        <v>41</v>
      </c>
      <c r="C32" s="24">
        <v>672</v>
      </c>
      <c r="D32" s="24">
        <v>1532</v>
      </c>
      <c r="E32" s="127">
        <f t="shared" si="0"/>
        <v>0</v>
      </c>
      <c r="F32" s="127">
        <f t="shared" si="1"/>
        <v>100</v>
      </c>
      <c r="G32" s="127">
        <f t="shared" si="2"/>
        <v>0</v>
      </c>
    </row>
    <row r="33" spans="2:7" x14ac:dyDescent="0.3">
      <c r="B33" s="9" t="s">
        <v>429</v>
      </c>
      <c r="C33" s="24">
        <v>1321</v>
      </c>
      <c r="D33" s="24">
        <v>1087</v>
      </c>
      <c r="E33" s="127">
        <f t="shared" si="0"/>
        <v>200</v>
      </c>
      <c r="F33" s="127">
        <f t="shared" si="1"/>
        <v>0</v>
      </c>
      <c r="G33" s="127">
        <f t="shared" si="2"/>
        <v>0</v>
      </c>
    </row>
    <row r="34" spans="2:7" x14ac:dyDescent="0.3">
      <c r="B34" s="9" t="s">
        <v>430</v>
      </c>
      <c r="C34" s="24">
        <v>892</v>
      </c>
      <c r="D34" s="24">
        <v>876</v>
      </c>
      <c r="E34" s="127">
        <f t="shared" si="0"/>
        <v>0</v>
      </c>
      <c r="F34" s="127">
        <f t="shared" si="1"/>
        <v>0</v>
      </c>
      <c r="G34" s="127">
        <f t="shared" si="2"/>
        <v>10</v>
      </c>
    </row>
    <row r="35" spans="2:7" x14ac:dyDescent="0.3">
      <c r="B35" s="9" t="s">
        <v>431</v>
      </c>
      <c r="C35" s="24">
        <v>786</v>
      </c>
      <c r="D35" s="24">
        <v>1065</v>
      </c>
      <c r="E35" s="127">
        <f t="shared" si="0"/>
        <v>0</v>
      </c>
      <c r="F35" s="127">
        <f t="shared" si="1"/>
        <v>100</v>
      </c>
      <c r="G35" s="127">
        <f t="shared" si="2"/>
        <v>0</v>
      </c>
    </row>
    <row r="36" spans="2:7" x14ac:dyDescent="0.3">
      <c r="B36" s="9" t="s">
        <v>432</v>
      </c>
      <c r="C36" s="24">
        <v>1034</v>
      </c>
      <c r="D36" s="24">
        <v>1187</v>
      </c>
      <c r="E36" s="127">
        <f t="shared" si="0"/>
        <v>200</v>
      </c>
      <c r="F36" s="127">
        <f t="shared" si="1"/>
        <v>0</v>
      </c>
      <c r="G36" s="127">
        <f t="shared" si="2"/>
        <v>0</v>
      </c>
    </row>
  </sheetData>
  <mergeCells count="6">
    <mergeCell ref="A1:C1"/>
    <mergeCell ref="C10:F10"/>
    <mergeCell ref="C8:F8"/>
    <mergeCell ref="C9:F9"/>
    <mergeCell ref="C11:F11"/>
    <mergeCell ref="C7:F7"/>
  </mergeCells>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D26"/>
  <sheetViews>
    <sheetView zoomScale="120" zoomScaleNormal="120" workbookViewId="0">
      <selection sqref="A1:B1"/>
    </sheetView>
  </sheetViews>
  <sheetFormatPr defaultColWidth="8.88671875" defaultRowHeight="14.4" x14ac:dyDescent="0.3"/>
  <cols>
    <col min="1" max="1" width="11.44140625" customWidth="1"/>
    <col min="2" max="2" width="18.33203125" customWidth="1"/>
  </cols>
  <sheetData>
    <row r="1" spans="1:2" ht="21" x14ac:dyDescent="0.4">
      <c r="A1" s="231" t="s">
        <v>92</v>
      </c>
      <c r="B1" s="231"/>
    </row>
    <row r="2" spans="1:2" x14ac:dyDescent="0.3">
      <c r="A2" s="10" t="s">
        <v>93</v>
      </c>
    </row>
    <row r="4" spans="1:2" x14ac:dyDescent="0.3">
      <c r="A4" t="s">
        <v>94</v>
      </c>
      <c r="B4" t="s">
        <v>103</v>
      </c>
    </row>
    <row r="5" spans="1:2" x14ac:dyDescent="0.3">
      <c r="A5" t="s">
        <v>95</v>
      </c>
      <c r="B5" t="s">
        <v>489</v>
      </c>
    </row>
    <row r="6" spans="1:2" x14ac:dyDescent="0.3">
      <c r="A6" t="s">
        <v>96</v>
      </c>
      <c r="B6" t="s">
        <v>490</v>
      </c>
    </row>
    <row r="7" spans="1:2" x14ac:dyDescent="0.3">
      <c r="A7" t="s">
        <v>97</v>
      </c>
      <c r="B7" t="s">
        <v>104</v>
      </c>
    </row>
    <row r="8" spans="1:2" x14ac:dyDescent="0.3">
      <c r="A8" t="s">
        <v>98</v>
      </c>
      <c r="B8" t="s">
        <v>105</v>
      </c>
    </row>
    <row r="9" spans="1:2" x14ac:dyDescent="0.3">
      <c r="A9" t="s">
        <v>99</v>
      </c>
      <c r="B9" t="s">
        <v>106</v>
      </c>
    </row>
    <row r="10" spans="1:2" x14ac:dyDescent="0.3">
      <c r="A10" t="s">
        <v>100</v>
      </c>
      <c r="B10" t="s">
        <v>107</v>
      </c>
    </row>
    <row r="11" spans="1:2" x14ac:dyDescent="0.3">
      <c r="A11" t="s">
        <v>101</v>
      </c>
      <c r="B11" t="s">
        <v>108</v>
      </c>
    </row>
    <row r="12" spans="1:2" x14ac:dyDescent="0.3">
      <c r="A12" t="s">
        <v>102</v>
      </c>
      <c r="B12" t="s">
        <v>109</v>
      </c>
    </row>
    <row r="13" spans="1:2" x14ac:dyDescent="0.3">
      <c r="A13" t="s">
        <v>487</v>
      </c>
      <c r="B13" t="s">
        <v>488</v>
      </c>
    </row>
    <row r="15" spans="1:2" ht="15.6" x14ac:dyDescent="0.3">
      <c r="A15" s="113" t="s">
        <v>110</v>
      </c>
    </row>
    <row r="16" spans="1:2" x14ac:dyDescent="0.3">
      <c r="A16" t="s">
        <v>491</v>
      </c>
    </row>
    <row r="17" spans="1:4" x14ac:dyDescent="0.3">
      <c r="A17" t="s">
        <v>111</v>
      </c>
    </row>
    <row r="18" spans="1:4" x14ac:dyDescent="0.3">
      <c r="A18" t="s">
        <v>390</v>
      </c>
    </row>
    <row r="19" spans="1:4" x14ac:dyDescent="0.3">
      <c r="A19" t="s">
        <v>112</v>
      </c>
    </row>
    <row r="22" spans="1:4" x14ac:dyDescent="0.3">
      <c r="B22" s="25" t="s">
        <v>113</v>
      </c>
      <c r="C22" s="25" t="s">
        <v>59</v>
      </c>
      <c r="D22" s="25" t="s">
        <v>58</v>
      </c>
    </row>
    <row r="23" spans="1:4" x14ac:dyDescent="0.3">
      <c r="B23" s="23" t="s">
        <v>114</v>
      </c>
      <c r="C23" s="20"/>
      <c r="D23" s="47"/>
    </row>
    <row r="24" spans="1:4" x14ac:dyDescent="0.3">
      <c r="B24" s="23" t="s">
        <v>115</v>
      </c>
      <c r="C24" s="20"/>
      <c r="D24" s="47"/>
    </row>
    <row r="25" spans="1:4" x14ac:dyDescent="0.3">
      <c r="B25" s="23" t="s">
        <v>116</v>
      </c>
      <c r="C25" s="20"/>
      <c r="D25" s="47"/>
    </row>
    <row r="26" spans="1:4" x14ac:dyDescent="0.3">
      <c r="B26" s="23" t="s">
        <v>117</v>
      </c>
      <c r="C26" s="20"/>
      <c r="D26" s="47"/>
    </row>
  </sheetData>
  <mergeCells count="1">
    <mergeCell ref="A1:B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32"/>
  <sheetViews>
    <sheetView zoomScale="120" zoomScaleNormal="120" workbookViewId="0">
      <selection sqref="A1:B1"/>
    </sheetView>
  </sheetViews>
  <sheetFormatPr defaultColWidth="8.88671875" defaultRowHeight="14.4" x14ac:dyDescent="0.3"/>
  <cols>
    <col min="6" max="6" width="9.88671875" bestFit="1" customWidth="1"/>
    <col min="7" max="7" width="10.44140625" bestFit="1" customWidth="1"/>
    <col min="8" max="8" width="9.88671875" bestFit="1" customWidth="1"/>
    <col min="9" max="9" width="11.33203125" style="156" bestFit="1" customWidth="1"/>
    <col min="10" max="10" width="9.109375" customWidth="1"/>
  </cols>
  <sheetData>
    <row r="1" spans="1:9" ht="21" x14ac:dyDescent="0.4">
      <c r="A1" s="231" t="s">
        <v>385</v>
      </c>
      <c r="B1" s="231"/>
    </row>
    <row r="2" spans="1:9" x14ac:dyDescent="0.3">
      <c r="A2" s="10" t="s">
        <v>695</v>
      </c>
    </row>
    <row r="4" spans="1:9" x14ac:dyDescent="0.3">
      <c r="A4" t="s">
        <v>605</v>
      </c>
    </row>
    <row r="5" spans="1:9" x14ac:dyDescent="0.3">
      <c r="A5" s="22" t="s">
        <v>696</v>
      </c>
    </row>
    <row r="6" spans="1:9" x14ac:dyDescent="0.3">
      <c r="A6" s="22" t="s">
        <v>692</v>
      </c>
    </row>
    <row r="7" spans="1:9" x14ac:dyDescent="0.3">
      <c r="A7" s="22" t="s">
        <v>606</v>
      </c>
    </row>
    <row r="8" spans="1:9" s="156" customFormat="1" x14ac:dyDescent="0.3">
      <c r="A8" s="22" t="s">
        <v>453</v>
      </c>
    </row>
    <row r="10" spans="1:9" s="210" customFormat="1" x14ac:dyDescent="0.3">
      <c r="B10" s="10" t="s">
        <v>697</v>
      </c>
    </row>
    <row r="12" spans="1:9" x14ac:dyDescent="0.3">
      <c r="C12" s="130" t="s">
        <v>45</v>
      </c>
      <c r="D12" s="130" t="s">
        <v>34</v>
      </c>
      <c r="E12" s="130" t="s">
        <v>452</v>
      </c>
      <c r="F12" s="130" t="s">
        <v>433</v>
      </c>
      <c r="G12" s="130" t="s">
        <v>434</v>
      </c>
      <c r="H12" s="130" t="s">
        <v>435</v>
      </c>
      <c r="I12" s="130" t="s">
        <v>0</v>
      </c>
    </row>
    <row r="13" spans="1:9" x14ac:dyDescent="0.3">
      <c r="B13" s="9" t="s">
        <v>428</v>
      </c>
      <c r="C13" s="24">
        <v>1187</v>
      </c>
      <c r="D13" s="24">
        <v>764</v>
      </c>
      <c r="E13" s="24">
        <v>2000</v>
      </c>
      <c r="F13">
        <f t="shared" ref="F13:F18" si="0">IF(AND($C13&gt;=1000,$D13&gt;=1000),200,0)</f>
        <v>0</v>
      </c>
      <c r="G13">
        <f t="shared" ref="G13:G18" si="1">IF(_xlfn.XOR($C13&gt;=1000,$D13&gt;=1000),100,0)</f>
        <v>100</v>
      </c>
      <c r="H13">
        <f t="shared" ref="H13:H18" si="2">IF(NOT(OR($C13&gt;=1000,$D13&gt;=1000)),10,0)</f>
        <v>0</v>
      </c>
      <c r="I13" s="221">
        <f t="shared" ref="I13:I18" si="3">E13+SUM(F13:G13)</f>
        <v>2100</v>
      </c>
    </row>
    <row r="14" spans="1:9" x14ac:dyDescent="0.3">
      <c r="B14" s="9" t="s">
        <v>41</v>
      </c>
      <c r="C14" s="24">
        <v>672</v>
      </c>
      <c r="D14" s="24">
        <v>1532</v>
      </c>
      <c r="E14" s="24">
        <v>1750</v>
      </c>
      <c r="F14">
        <f t="shared" si="0"/>
        <v>0</v>
      </c>
      <c r="G14">
        <f t="shared" si="1"/>
        <v>100</v>
      </c>
      <c r="H14">
        <f t="shared" si="2"/>
        <v>0</v>
      </c>
      <c r="I14" s="221">
        <f t="shared" si="3"/>
        <v>1850</v>
      </c>
    </row>
    <row r="15" spans="1:9" x14ac:dyDescent="0.3">
      <c r="B15" s="9" t="s">
        <v>429</v>
      </c>
      <c r="C15" s="24">
        <v>1321</v>
      </c>
      <c r="D15" s="24">
        <v>1087</v>
      </c>
      <c r="E15" s="24">
        <v>2000</v>
      </c>
      <c r="F15">
        <f t="shared" si="0"/>
        <v>200</v>
      </c>
      <c r="G15">
        <f t="shared" si="1"/>
        <v>0</v>
      </c>
      <c r="H15">
        <f t="shared" si="2"/>
        <v>0</v>
      </c>
      <c r="I15" s="221">
        <f t="shared" si="3"/>
        <v>2200</v>
      </c>
    </row>
    <row r="16" spans="1:9" x14ac:dyDescent="0.3">
      <c r="B16" s="9" t="s">
        <v>430</v>
      </c>
      <c r="C16" s="24">
        <v>892</v>
      </c>
      <c r="D16" s="24">
        <v>876</v>
      </c>
      <c r="E16" s="24">
        <v>1500</v>
      </c>
      <c r="F16">
        <f t="shared" si="0"/>
        <v>0</v>
      </c>
      <c r="G16">
        <f t="shared" si="1"/>
        <v>0</v>
      </c>
      <c r="H16">
        <f t="shared" si="2"/>
        <v>10</v>
      </c>
      <c r="I16" s="221">
        <f t="shared" si="3"/>
        <v>1500</v>
      </c>
    </row>
    <row r="17" spans="2:9" x14ac:dyDescent="0.3">
      <c r="B17" s="9" t="s">
        <v>431</v>
      </c>
      <c r="C17" s="24">
        <v>786</v>
      </c>
      <c r="D17" s="24">
        <v>1065</v>
      </c>
      <c r="E17" s="24">
        <v>2000</v>
      </c>
      <c r="F17">
        <f t="shared" si="0"/>
        <v>0</v>
      </c>
      <c r="G17">
        <f t="shared" si="1"/>
        <v>100</v>
      </c>
      <c r="H17">
        <f t="shared" si="2"/>
        <v>0</v>
      </c>
      <c r="I17" s="221">
        <f t="shared" si="3"/>
        <v>2100</v>
      </c>
    </row>
    <row r="18" spans="2:9" x14ac:dyDescent="0.3">
      <c r="B18" s="9" t="s">
        <v>432</v>
      </c>
      <c r="C18" s="24">
        <v>1034</v>
      </c>
      <c r="D18" s="24">
        <v>1187</v>
      </c>
      <c r="E18" s="24">
        <v>2000</v>
      </c>
      <c r="F18">
        <f t="shared" si="0"/>
        <v>200</v>
      </c>
      <c r="G18">
        <f t="shared" si="1"/>
        <v>0</v>
      </c>
      <c r="H18">
        <f t="shared" si="2"/>
        <v>0</v>
      </c>
      <c r="I18" s="221">
        <f t="shared" si="3"/>
        <v>2200</v>
      </c>
    </row>
    <row r="19" spans="2:9" s="210" customFormat="1" x14ac:dyDescent="0.3">
      <c r="B19" s="9"/>
      <c r="C19" s="24"/>
      <c r="D19" s="24"/>
      <c r="E19" s="24"/>
      <c r="I19"/>
    </row>
    <row r="21" spans="2:9" x14ac:dyDescent="0.3">
      <c r="B21" s="10" t="s">
        <v>698</v>
      </c>
    </row>
    <row r="22" spans="2:9" s="210" customFormat="1" x14ac:dyDescent="0.3">
      <c r="B22" s="9"/>
    </row>
    <row r="23" spans="2:9" x14ac:dyDescent="0.3">
      <c r="B23" s="210"/>
      <c r="C23" s="208" t="s">
        <v>693</v>
      </c>
      <c r="D23" s="208" t="s">
        <v>694</v>
      </c>
    </row>
    <row r="24" spans="2:9" x14ac:dyDescent="0.3">
      <c r="B24" s="9" t="s">
        <v>428</v>
      </c>
      <c r="C24" s="220">
        <v>35129</v>
      </c>
      <c r="D24" s="24">
        <f ca="1">ROUND(YEARFRAC(C24,TODAY()),0)</f>
        <v>24</v>
      </c>
    </row>
    <row r="25" spans="2:9" x14ac:dyDescent="0.3">
      <c r="B25" s="9" t="s">
        <v>41</v>
      </c>
      <c r="C25" s="220">
        <v>33288</v>
      </c>
      <c r="D25" s="24">
        <f t="shared" ref="D25:D29" ca="1" si="4">ROUND(YEARFRAC(C25,TODAY()),0)</f>
        <v>29</v>
      </c>
    </row>
    <row r="26" spans="2:9" x14ac:dyDescent="0.3">
      <c r="B26" s="9" t="s">
        <v>429</v>
      </c>
      <c r="C26" s="220">
        <v>32363</v>
      </c>
      <c r="D26" s="24">
        <f t="shared" ca="1" si="4"/>
        <v>32</v>
      </c>
    </row>
    <row r="27" spans="2:9" x14ac:dyDescent="0.3">
      <c r="B27" s="9" t="s">
        <v>430</v>
      </c>
      <c r="C27" s="220">
        <v>37283</v>
      </c>
      <c r="D27" s="24">
        <f t="shared" ca="1" si="4"/>
        <v>18</v>
      </c>
    </row>
    <row r="28" spans="2:9" x14ac:dyDescent="0.3">
      <c r="B28" s="9" t="s">
        <v>431</v>
      </c>
      <c r="C28" s="220">
        <v>29191</v>
      </c>
      <c r="D28" s="24">
        <f t="shared" ca="1" si="4"/>
        <v>40</v>
      </c>
    </row>
    <row r="29" spans="2:9" x14ac:dyDescent="0.3">
      <c r="B29" s="9" t="s">
        <v>432</v>
      </c>
      <c r="C29" s="220">
        <v>36711</v>
      </c>
      <c r="D29" s="24">
        <f t="shared" ca="1" si="4"/>
        <v>20</v>
      </c>
    </row>
    <row r="31" spans="2:9" x14ac:dyDescent="0.3">
      <c r="B31" s="83" t="s">
        <v>709</v>
      </c>
    </row>
    <row r="32" spans="2:9" x14ac:dyDescent="0.3">
      <c r="B32" s="223" t="s">
        <v>710</v>
      </c>
    </row>
  </sheetData>
  <mergeCells count="1">
    <mergeCell ref="A1:B1"/>
  </mergeCells>
  <hyperlinks>
    <hyperlink ref="B32" r:id="rId1" xr:uid="{1AD3E368-D1F5-486C-A7A0-E9E85EEEBA3F}"/>
  </hyperlinks>
  <pageMargins left="0.7" right="0.7" top="0.75" bottom="0.75" header="0.3" footer="0.3"/>
  <pageSetup orientation="portrait" horizontalDpi="300" verticalDpi="3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40"/>
  <sheetViews>
    <sheetView zoomScale="120" zoomScaleNormal="120" workbookViewId="0">
      <selection sqref="A1:D1"/>
    </sheetView>
  </sheetViews>
  <sheetFormatPr defaultColWidth="8.88671875" defaultRowHeight="14.4" x14ac:dyDescent="0.3"/>
  <cols>
    <col min="3" max="3" width="11.6640625" bestFit="1" customWidth="1"/>
    <col min="5" max="5" width="10.44140625" customWidth="1"/>
  </cols>
  <sheetData>
    <row r="1" spans="1:5" ht="21" x14ac:dyDescent="0.4">
      <c r="A1" s="231" t="s">
        <v>407</v>
      </c>
      <c r="B1" s="231"/>
      <c r="C1" s="231"/>
      <c r="D1" s="231"/>
    </row>
    <row r="2" spans="1:5" x14ac:dyDescent="0.3">
      <c r="A2" s="10" t="s">
        <v>427</v>
      </c>
    </row>
    <row r="3" spans="1:5" x14ac:dyDescent="0.3">
      <c r="A3" s="10"/>
    </row>
    <row r="4" spans="1:5" x14ac:dyDescent="0.3">
      <c r="A4" t="s">
        <v>423</v>
      </c>
    </row>
    <row r="5" spans="1:5" x14ac:dyDescent="0.3">
      <c r="A5" t="s">
        <v>424</v>
      </c>
    </row>
    <row r="7" spans="1:5" x14ac:dyDescent="0.3">
      <c r="B7" t="s">
        <v>425</v>
      </c>
    </row>
    <row r="8" spans="1:5" x14ac:dyDescent="0.3">
      <c r="B8" t="s">
        <v>426</v>
      </c>
    </row>
    <row r="9" spans="1:5" x14ac:dyDescent="0.3">
      <c r="A9" s="10"/>
    </row>
    <row r="10" spans="1:5" x14ac:dyDescent="0.3">
      <c r="D10" t="s">
        <v>126</v>
      </c>
      <c r="E10" s="127"/>
    </row>
    <row r="11" spans="1:5" x14ac:dyDescent="0.3">
      <c r="D11" t="s">
        <v>422</v>
      </c>
      <c r="E11" s="127"/>
    </row>
    <row r="13" spans="1:5" x14ac:dyDescent="0.3">
      <c r="B13" s="17" t="s">
        <v>150</v>
      </c>
    </row>
    <row r="14" spans="1:5" x14ac:dyDescent="0.3">
      <c r="B14" s="108" t="s">
        <v>12</v>
      </c>
      <c r="C14" s="108" t="s">
        <v>13</v>
      </c>
      <c r="D14" s="108" t="s">
        <v>1</v>
      </c>
      <c r="E14" s="108" t="s">
        <v>15</v>
      </c>
    </row>
    <row r="15" spans="1:5" x14ac:dyDescent="0.3">
      <c r="B15" s="53">
        <v>43110</v>
      </c>
      <c r="C15" s="50" t="s">
        <v>26</v>
      </c>
      <c r="D15" s="52" t="s">
        <v>34</v>
      </c>
      <c r="E15" s="54">
        <v>1755.11</v>
      </c>
    </row>
    <row r="16" spans="1:5" x14ac:dyDescent="0.3">
      <c r="B16" s="53">
        <v>43113</v>
      </c>
      <c r="C16" s="50" t="s">
        <v>23</v>
      </c>
      <c r="D16" s="52" t="s">
        <v>45</v>
      </c>
      <c r="E16" s="54">
        <v>1673.64</v>
      </c>
    </row>
    <row r="17" spans="2:5" x14ac:dyDescent="0.3">
      <c r="B17" s="53">
        <v>43116</v>
      </c>
      <c r="C17" s="50" t="s">
        <v>26</v>
      </c>
      <c r="D17" s="52" t="s">
        <v>34</v>
      </c>
      <c r="E17" s="54">
        <v>247.57</v>
      </c>
    </row>
    <row r="18" spans="2:5" x14ac:dyDescent="0.3">
      <c r="B18" s="53">
        <v>43119</v>
      </c>
      <c r="C18" s="50" t="s">
        <v>23</v>
      </c>
      <c r="D18" s="52" t="s">
        <v>47</v>
      </c>
      <c r="E18" s="54">
        <v>720.61</v>
      </c>
    </row>
    <row r="19" spans="2:5" x14ac:dyDescent="0.3">
      <c r="B19" s="53">
        <v>43119</v>
      </c>
      <c r="C19" s="50" t="s">
        <v>23</v>
      </c>
      <c r="D19" s="52" t="s">
        <v>34</v>
      </c>
      <c r="E19" s="54">
        <v>636.16999999999996</v>
      </c>
    </row>
    <row r="20" spans="2:5" x14ac:dyDescent="0.3">
      <c r="B20" s="53">
        <v>43121</v>
      </c>
      <c r="C20" s="50" t="s">
        <v>20</v>
      </c>
      <c r="D20" s="52" t="s">
        <v>45</v>
      </c>
      <c r="E20" s="54">
        <v>1790.03</v>
      </c>
    </row>
    <row r="21" spans="2:5" x14ac:dyDescent="0.3">
      <c r="B21" s="53">
        <v>43122</v>
      </c>
      <c r="C21" s="50" t="s">
        <v>23</v>
      </c>
      <c r="D21" s="52" t="s">
        <v>45</v>
      </c>
      <c r="E21" s="54">
        <v>192.8</v>
      </c>
    </row>
    <row r="22" spans="2:5" x14ac:dyDescent="0.3">
      <c r="B22" s="53">
        <v>43123</v>
      </c>
      <c r="C22" s="50" t="s">
        <v>26</v>
      </c>
      <c r="D22" s="52" t="s">
        <v>34</v>
      </c>
      <c r="E22" s="54">
        <v>1450.51</v>
      </c>
    </row>
    <row r="23" spans="2:5" x14ac:dyDescent="0.3">
      <c r="B23" s="53">
        <v>43126</v>
      </c>
      <c r="C23" s="50" t="s">
        <v>26</v>
      </c>
      <c r="D23" s="52" t="s">
        <v>45</v>
      </c>
      <c r="E23" s="54">
        <v>477.85</v>
      </c>
    </row>
    <row r="24" spans="2:5" x14ac:dyDescent="0.3">
      <c r="B24" s="53">
        <v>43129</v>
      </c>
      <c r="C24" s="50" t="s">
        <v>26</v>
      </c>
      <c r="D24" s="52" t="s">
        <v>45</v>
      </c>
      <c r="E24" s="54">
        <v>1304.3699999999999</v>
      </c>
    </row>
    <row r="25" spans="2:5" x14ac:dyDescent="0.3">
      <c r="B25" s="53">
        <v>43130</v>
      </c>
      <c r="C25" s="50" t="s">
        <v>20</v>
      </c>
      <c r="D25" s="52" t="s">
        <v>45</v>
      </c>
      <c r="E25" s="54">
        <v>545.95000000000005</v>
      </c>
    </row>
    <row r="26" spans="2:5" x14ac:dyDescent="0.3">
      <c r="B26" s="53">
        <v>43133</v>
      </c>
      <c r="C26" s="50" t="s">
        <v>26</v>
      </c>
      <c r="D26" s="52" t="s">
        <v>45</v>
      </c>
      <c r="E26" s="54">
        <v>815.92</v>
      </c>
    </row>
    <row r="27" spans="2:5" x14ac:dyDescent="0.3">
      <c r="B27" s="53">
        <v>43137</v>
      </c>
      <c r="C27" s="50" t="s">
        <v>26</v>
      </c>
      <c r="D27" s="52" t="s">
        <v>34</v>
      </c>
      <c r="E27" s="54">
        <v>838.87</v>
      </c>
    </row>
    <row r="28" spans="2:5" x14ac:dyDescent="0.3">
      <c r="B28" s="53">
        <v>43139</v>
      </c>
      <c r="C28" s="50" t="s">
        <v>23</v>
      </c>
      <c r="D28" s="52" t="s">
        <v>45</v>
      </c>
      <c r="E28" s="54">
        <v>1381.67</v>
      </c>
    </row>
    <row r="29" spans="2:5" x14ac:dyDescent="0.3">
      <c r="B29" s="53">
        <v>43148</v>
      </c>
      <c r="C29" s="50" t="s">
        <v>26</v>
      </c>
      <c r="D29" s="52" t="s">
        <v>34</v>
      </c>
      <c r="E29" s="54">
        <v>947.31</v>
      </c>
    </row>
    <row r="30" spans="2:5" x14ac:dyDescent="0.3">
      <c r="B30" s="53">
        <v>43149</v>
      </c>
      <c r="C30" s="50" t="s">
        <v>26</v>
      </c>
      <c r="D30" s="52" t="s">
        <v>45</v>
      </c>
      <c r="E30" s="54">
        <v>310.37</v>
      </c>
    </row>
    <row r="31" spans="2:5" x14ac:dyDescent="0.3">
      <c r="B31" s="53">
        <v>43151</v>
      </c>
      <c r="C31" s="50" t="s">
        <v>23</v>
      </c>
      <c r="D31" s="52" t="s">
        <v>34</v>
      </c>
      <c r="E31" s="54">
        <v>534.79</v>
      </c>
    </row>
    <row r="32" spans="2:5" x14ac:dyDescent="0.3">
      <c r="B32" s="53">
        <v>43152</v>
      </c>
      <c r="C32" s="50" t="s">
        <v>23</v>
      </c>
      <c r="D32" s="52" t="s">
        <v>45</v>
      </c>
      <c r="E32" s="54">
        <v>980.6</v>
      </c>
    </row>
    <row r="33" spans="2:5" x14ac:dyDescent="0.3">
      <c r="B33" s="53">
        <v>43154</v>
      </c>
      <c r="C33" s="50" t="s">
        <v>20</v>
      </c>
      <c r="D33" s="52" t="s">
        <v>45</v>
      </c>
      <c r="E33" s="54">
        <v>301.23</v>
      </c>
    </row>
    <row r="34" spans="2:5" x14ac:dyDescent="0.3">
      <c r="B34" s="53">
        <v>43164</v>
      </c>
      <c r="C34" s="50" t="s">
        <v>26</v>
      </c>
      <c r="D34" s="52" t="s">
        <v>34</v>
      </c>
      <c r="E34" s="54">
        <v>924.31</v>
      </c>
    </row>
    <row r="35" spans="2:5" x14ac:dyDescent="0.3">
      <c r="B35" s="53">
        <v>43164</v>
      </c>
      <c r="C35" s="50" t="s">
        <v>26</v>
      </c>
      <c r="D35" s="52" t="s">
        <v>47</v>
      </c>
      <c r="E35" s="54">
        <v>866.6</v>
      </c>
    </row>
    <row r="36" spans="2:5" x14ac:dyDescent="0.3">
      <c r="B36" s="53">
        <v>43172</v>
      </c>
      <c r="C36" s="50" t="s">
        <v>23</v>
      </c>
      <c r="D36" s="52" t="s">
        <v>45</v>
      </c>
      <c r="E36" s="54">
        <v>475.38</v>
      </c>
    </row>
    <row r="37" spans="2:5" x14ac:dyDescent="0.3">
      <c r="B37" s="53">
        <v>43179</v>
      </c>
      <c r="C37" s="50" t="s">
        <v>26</v>
      </c>
      <c r="D37" s="52" t="s">
        <v>45</v>
      </c>
      <c r="E37" s="54">
        <v>1468.47</v>
      </c>
    </row>
    <row r="38" spans="2:5" x14ac:dyDescent="0.3">
      <c r="B38" s="53">
        <v>43188</v>
      </c>
      <c r="C38" s="50" t="s">
        <v>26</v>
      </c>
      <c r="D38" s="52" t="s">
        <v>34</v>
      </c>
      <c r="E38" s="54">
        <v>515.98</v>
      </c>
    </row>
    <row r="39" spans="2:5" x14ac:dyDescent="0.3">
      <c r="B39" s="53">
        <v>43190</v>
      </c>
      <c r="C39" s="50" t="s">
        <v>23</v>
      </c>
      <c r="D39" s="52" t="s">
        <v>34</v>
      </c>
      <c r="E39" s="54">
        <v>799.41</v>
      </c>
    </row>
    <row r="40" spans="2:5" x14ac:dyDescent="0.3">
      <c r="E40" s="135"/>
    </row>
  </sheetData>
  <mergeCells count="1">
    <mergeCell ref="A1:D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16"/>
  <sheetViews>
    <sheetView zoomScale="120" zoomScaleNormal="120" workbookViewId="0">
      <selection sqref="A1:E1"/>
    </sheetView>
  </sheetViews>
  <sheetFormatPr defaultColWidth="8.88671875" defaultRowHeight="14.4" x14ac:dyDescent="0.3"/>
  <cols>
    <col min="2" max="2" width="10.44140625" customWidth="1"/>
    <col min="4" max="4" width="8.88671875" customWidth="1"/>
    <col min="8" max="8" width="10.44140625" customWidth="1"/>
  </cols>
  <sheetData>
    <row r="1" spans="1:8" ht="21" x14ac:dyDescent="0.4">
      <c r="A1" s="231" t="s">
        <v>469</v>
      </c>
      <c r="B1" s="231"/>
      <c r="C1" s="231"/>
      <c r="D1" s="231"/>
      <c r="E1" s="231"/>
    </row>
    <row r="2" spans="1:8" x14ac:dyDescent="0.3">
      <c r="A2" s="10" t="s">
        <v>477</v>
      </c>
    </row>
    <row r="4" spans="1:8" x14ac:dyDescent="0.3">
      <c r="A4" t="s">
        <v>470</v>
      </c>
    </row>
    <row r="6" spans="1:8" x14ac:dyDescent="0.3">
      <c r="A6" t="s">
        <v>471</v>
      </c>
    </row>
    <row r="7" spans="1:8" x14ac:dyDescent="0.3">
      <c r="A7" t="s">
        <v>705</v>
      </c>
    </row>
    <row r="8" spans="1:8" x14ac:dyDescent="0.3">
      <c r="A8" t="s">
        <v>472</v>
      </c>
    </row>
    <row r="9" spans="1:8" s="210" customFormat="1" x14ac:dyDescent="0.3"/>
    <row r="10" spans="1:8" s="210" customFormat="1" x14ac:dyDescent="0.3">
      <c r="A10" s="17" t="s">
        <v>701</v>
      </c>
    </row>
    <row r="11" spans="1:8" x14ac:dyDescent="0.3">
      <c r="A11" t="s">
        <v>700</v>
      </c>
    </row>
    <row r="12" spans="1:8" s="210" customFormat="1" x14ac:dyDescent="0.3">
      <c r="A12" s="210" t="s">
        <v>699</v>
      </c>
    </row>
    <row r="13" spans="1:8" s="210" customFormat="1" x14ac:dyDescent="0.3"/>
    <row r="14" spans="1:8" x14ac:dyDescent="0.3">
      <c r="A14" s="17" t="s">
        <v>707</v>
      </c>
    </row>
    <row r="16" spans="1:8" ht="15.6" x14ac:dyDescent="0.3">
      <c r="B16" s="17" t="s">
        <v>702</v>
      </c>
      <c r="H16" s="134" t="s">
        <v>708</v>
      </c>
    </row>
    <row r="17" spans="2:10" s="210" customFormat="1" ht="15.6" x14ac:dyDescent="0.3">
      <c r="B17" s="22" t="s">
        <v>475</v>
      </c>
      <c r="H17" s="210" t="s">
        <v>703</v>
      </c>
      <c r="J17" s="209"/>
    </row>
    <row r="18" spans="2:10" s="210" customFormat="1" ht="15.6" x14ac:dyDescent="0.3">
      <c r="B18" s="22" t="s">
        <v>476</v>
      </c>
      <c r="H18" s="210" t="s">
        <v>706</v>
      </c>
      <c r="J18" s="209"/>
    </row>
    <row r="19" spans="2:10" s="210" customFormat="1" ht="15.6" x14ac:dyDescent="0.3">
      <c r="B19" s="22" t="s">
        <v>478</v>
      </c>
      <c r="H19" s="210" t="s">
        <v>704</v>
      </c>
      <c r="J19" s="209"/>
    </row>
    <row r="20" spans="2:10" s="210" customFormat="1" ht="15.6" x14ac:dyDescent="0.3">
      <c r="B20" s="9"/>
      <c r="J20" s="209"/>
    </row>
    <row r="21" spans="2:10" x14ac:dyDescent="0.3">
      <c r="B21" s="133" t="s">
        <v>473</v>
      </c>
      <c r="C21" s="133" t="s">
        <v>474</v>
      </c>
      <c r="D21" s="133"/>
      <c r="H21" s="208" t="s">
        <v>473</v>
      </c>
      <c r="I21" s="208" t="s">
        <v>474</v>
      </c>
    </row>
    <row r="22" spans="2:10" x14ac:dyDescent="0.3">
      <c r="B22" s="140">
        <v>42370</v>
      </c>
      <c r="C22" s="136">
        <v>34.5</v>
      </c>
      <c r="D22" s="136"/>
      <c r="H22" s="140">
        <v>42370</v>
      </c>
      <c r="I22" s="210">
        <v>34.5</v>
      </c>
    </row>
    <row r="23" spans="2:10" x14ac:dyDescent="0.3">
      <c r="B23" s="140">
        <v>42401</v>
      </c>
      <c r="C23" s="136">
        <v>37.700000000000003</v>
      </c>
      <c r="D23" s="136"/>
      <c r="H23" s="140">
        <v>42401</v>
      </c>
      <c r="I23" s="210">
        <v>37.700000000000003</v>
      </c>
    </row>
    <row r="24" spans="2:10" x14ac:dyDescent="0.3">
      <c r="B24" s="140">
        <v>42430</v>
      </c>
      <c r="C24" s="136">
        <v>48.9</v>
      </c>
      <c r="D24" s="136"/>
      <c r="H24" s="140">
        <v>42430</v>
      </c>
      <c r="I24" s="210">
        <v>48.9</v>
      </c>
    </row>
    <row r="25" spans="2:10" x14ac:dyDescent="0.3">
      <c r="B25" s="140">
        <v>42461</v>
      </c>
      <c r="C25" s="136">
        <v>53.3</v>
      </c>
      <c r="D25" s="136"/>
      <c r="H25" s="140">
        <v>42461</v>
      </c>
      <c r="I25" s="210">
        <v>53.3</v>
      </c>
    </row>
    <row r="26" spans="2:10" x14ac:dyDescent="0.3">
      <c r="B26" s="140">
        <v>42491</v>
      </c>
      <c r="C26" s="136">
        <v>62.8</v>
      </c>
      <c r="D26" s="136"/>
      <c r="H26" s="140">
        <v>42491</v>
      </c>
      <c r="I26" s="210">
        <v>62.8</v>
      </c>
    </row>
    <row r="27" spans="2:10" x14ac:dyDescent="0.3">
      <c r="B27" s="140">
        <v>42522</v>
      </c>
      <c r="C27" s="136">
        <v>72.3</v>
      </c>
      <c r="D27" s="136"/>
      <c r="H27" s="140">
        <v>42522</v>
      </c>
      <c r="I27" s="210">
        <v>72.3</v>
      </c>
    </row>
    <row r="28" spans="2:10" x14ac:dyDescent="0.3">
      <c r="B28" s="140">
        <v>42552</v>
      </c>
      <c r="C28" s="136">
        <v>78.7</v>
      </c>
      <c r="D28" s="136"/>
      <c r="H28" s="140">
        <v>42552</v>
      </c>
      <c r="I28" s="210">
        <v>78.7</v>
      </c>
    </row>
    <row r="29" spans="2:10" x14ac:dyDescent="0.3">
      <c r="B29" s="140">
        <v>42583</v>
      </c>
      <c r="C29" s="136">
        <v>79.2</v>
      </c>
      <c r="D29" s="136"/>
      <c r="H29" s="140">
        <v>42583</v>
      </c>
      <c r="I29" s="210">
        <v>79.2</v>
      </c>
    </row>
    <row r="30" spans="2:10" x14ac:dyDescent="0.3">
      <c r="B30" s="140">
        <v>42614</v>
      </c>
      <c r="C30" s="136">
        <v>71.8</v>
      </c>
      <c r="D30" s="136"/>
      <c r="H30" s="140">
        <v>42614</v>
      </c>
      <c r="I30" s="210">
        <v>71.8</v>
      </c>
    </row>
    <row r="31" spans="2:10" x14ac:dyDescent="0.3">
      <c r="B31" s="140">
        <v>42644</v>
      </c>
      <c r="C31" s="136">
        <v>58.8</v>
      </c>
      <c r="D31" s="136"/>
      <c r="H31" s="140">
        <v>42644</v>
      </c>
      <c r="I31" s="210">
        <v>58.8</v>
      </c>
    </row>
    <row r="32" spans="2:10" x14ac:dyDescent="0.3">
      <c r="B32" s="140">
        <v>42675</v>
      </c>
      <c r="C32" s="136">
        <v>49.8</v>
      </c>
      <c r="D32" s="136"/>
      <c r="H32" s="140">
        <v>42675</v>
      </c>
      <c r="I32" s="210">
        <v>49.8</v>
      </c>
    </row>
    <row r="33" spans="2:9" x14ac:dyDescent="0.3">
      <c r="B33" s="140">
        <v>42705</v>
      </c>
      <c r="C33" s="136">
        <v>38.299999999999997</v>
      </c>
      <c r="D33" s="136"/>
      <c r="H33" s="140">
        <v>42705</v>
      </c>
      <c r="I33" s="210">
        <v>38.299999999999997</v>
      </c>
    </row>
    <row r="34" spans="2:9" x14ac:dyDescent="0.3">
      <c r="B34" s="140">
        <v>42736</v>
      </c>
      <c r="C34" s="136">
        <v>38</v>
      </c>
      <c r="D34" s="136"/>
      <c r="H34" s="140">
        <v>42736</v>
      </c>
      <c r="I34" s="210">
        <v>38</v>
      </c>
    </row>
    <row r="35" spans="2:9" x14ac:dyDescent="0.3">
      <c r="B35" s="140">
        <v>42767</v>
      </c>
      <c r="C35" s="136">
        <v>41.6</v>
      </c>
      <c r="D35" s="136"/>
      <c r="H35" s="140">
        <v>42767</v>
      </c>
      <c r="I35" s="210">
        <v>41.6</v>
      </c>
    </row>
    <row r="36" spans="2:9" x14ac:dyDescent="0.3">
      <c r="B36" s="140">
        <v>42795</v>
      </c>
      <c r="C36" s="136">
        <v>39.200000000000003</v>
      </c>
      <c r="D36" s="136"/>
      <c r="H36" s="140">
        <v>42795</v>
      </c>
      <c r="I36" s="210">
        <v>39.200000000000003</v>
      </c>
    </row>
    <row r="37" spans="2:9" x14ac:dyDescent="0.3">
      <c r="B37" s="140">
        <v>42826</v>
      </c>
      <c r="C37" s="136">
        <v>57.2</v>
      </c>
      <c r="D37" s="136"/>
      <c r="H37" s="140">
        <v>42826</v>
      </c>
      <c r="I37" s="210">
        <v>57.2</v>
      </c>
    </row>
    <row r="38" spans="2:9" x14ac:dyDescent="0.3">
      <c r="B38" s="140">
        <v>42856</v>
      </c>
      <c r="C38" s="136">
        <v>61.1</v>
      </c>
      <c r="D38" s="136"/>
      <c r="H38" s="140">
        <v>42856</v>
      </c>
      <c r="I38" s="210">
        <v>61.1</v>
      </c>
    </row>
    <row r="39" spans="2:9" x14ac:dyDescent="0.3">
      <c r="B39" s="140">
        <v>42887</v>
      </c>
      <c r="C39" s="136">
        <v>72</v>
      </c>
      <c r="D39" s="136"/>
      <c r="H39" s="140">
        <v>42887</v>
      </c>
      <c r="I39" s="210">
        <v>72</v>
      </c>
    </row>
    <row r="40" spans="2:9" x14ac:dyDescent="0.3">
      <c r="B40" s="140">
        <v>42917</v>
      </c>
      <c r="C40" s="136">
        <v>76.8</v>
      </c>
      <c r="D40" s="136"/>
      <c r="H40" s="140">
        <v>42917</v>
      </c>
      <c r="I40" s="210">
        <v>76.8</v>
      </c>
    </row>
    <row r="41" spans="2:9" x14ac:dyDescent="0.3">
      <c r="B41" s="140">
        <v>42948</v>
      </c>
      <c r="C41" s="136">
        <v>74</v>
      </c>
      <c r="D41" s="136"/>
      <c r="H41" s="140">
        <v>42948</v>
      </c>
      <c r="I41" s="210">
        <v>74</v>
      </c>
    </row>
    <row r="42" spans="2:9" x14ac:dyDescent="0.3">
      <c r="B42" s="140">
        <v>42979</v>
      </c>
      <c r="C42" s="136">
        <v>70.5</v>
      </c>
      <c r="D42" s="136"/>
      <c r="H42" s="140">
        <v>42979</v>
      </c>
      <c r="I42" s="210">
        <v>70.5</v>
      </c>
    </row>
    <row r="43" spans="2:9" x14ac:dyDescent="0.3">
      <c r="B43" s="140">
        <v>43009</v>
      </c>
      <c r="C43" s="136">
        <v>64.099999999999994</v>
      </c>
      <c r="D43" s="136"/>
      <c r="H43" s="140">
        <v>43009</v>
      </c>
      <c r="I43" s="210">
        <v>64.099999999999994</v>
      </c>
    </row>
    <row r="44" spans="2:9" x14ac:dyDescent="0.3">
      <c r="B44" s="140">
        <v>43040</v>
      </c>
      <c r="C44" s="136">
        <v>46.6</v>
      </c>
      <c r="D44" s="136"/>
      <c r="H44" s="140">
        <v>43040</v>
      </c>
      <c r="I44" s="210">
        <v>46.6</v>
      </c>
    </row>
    <row r="45" spans="2:9" x14ac:dyDescent="0.3">
      <c r="B45" s="140">
        <v>43070</v>
      </c>
      <c r="C45" s="136">
        <v>33.4</v>
      </c>
      <c r="D45" s="136"/>
      <c r="H45" s="140">
        <v>43070</v>
      </c>
      <c r="I45" s="210">
        <v>33.4</v>
      </c>
    </row>
    <row r="46" spans="2:9" x14ac:dyDescent="0.3">
      <c r="B46" s="140">
        <v>43101</v>
      </c>
      <c r="C46" s="136">
        <v>31.7</v>
      </c>
      <c r="D46" s="136"/>
      <c r="H46" s="140">
        <v>43101</v>
      </c>
      <c r="I46" s="210">
        <v>31.7</v>
      </c>
    </row>
    <row r="47" spans="2:9" x14ac:dyDescent="0.3">
      <c r="B47" s="140">
        <v>43132</v>
      </c>
      <c r="C47" s="136">
        <v>42</v>
      </c>
      <c r="D47" s="136"/>
      <c r="H47" s="140">
        <v>43132</v>
      </c>
      <c r="I47" s="210">
        <v>42</v>
      </c>
    </row>
    <row r="48" spans="2:9" x14ac:dyDescent="0.3">
      <c r="B48" s="140">
        <v>43160</v>
      </c>
      <c r="C48" s="136">
        <v>40.1</v>
      </c>
      <c r="D48" s="136"/>
      <c r="H48" s="140">
        <v>43160</v>
      </c>
      <c r="I48" s="210">
        <v>40.1</v>
      </c>
    </row>
    <row r="49" spans="1:9" x14ac:dyDescent="0.3">
      <c r="B49" s="140">
        <v>43191</v>
      </c>
      <c r="C49" s="136">
        <v>49.5</v>
      </c>
      <c r="D49" s="136"/>
      <c r="H49" s="140">
        <v>43191</v>
      </c>
      <c r="I49" s="210">
        <v>49.5</v>
      </c>
    </row>
    <row r="50" spans="1:9" x14ac:dyDescent="0.3">
      <c r="B50" s="140">
        <v>43221</v>
      </c>
      <c r="C50" s="136">
        <v>66.900000000000006</v>
      </c>
      <c r="D50" s="136"/>
      <c r="H50" s="140">
        <v>43221</v>
      </c>
      <c r="I50" s="210">
        <v>66.900000000000006</v>
      </c>
    </row>
    <row r="51" spans="1:9" x14ac:dyDescent="0.3">
      <c r="B51" s="140">
        <v>43252</v>
      </c>
      <c r="C51" s="136">
        <v>71.7</v>
      </c>
      <c r="D51" s="136"/>
      <c r="H51" s="140">
        <v>43252</v>
      </c>
      <c r="I51" s="210">
        <v>71.7</v>
      </c>
    </row>
    <row r="52" spans="1:9" x14ac:dyDescent="0.3">
      <c r="E52" s="142"/>
      <c r="H52" s="140">
        <v>43282</v>
      </c>
      <c r="I52" s="141"/>
    </row>
    <row r="53" spans="1:9" x14ac:dyDescent="0.3">
      <c r="H53" s="140">
        <v>43313</v>
      </c>
      <c r="I53" s="141"/>
    </row>
    <row r="54" spans="1:9" x14ac:dyDescent="0.3">
      <c r="H54" s="140">
        <v>43344</v>
      </c>
      <c r="I54" s="141"/>
    </row>
    <row r="55" spans="1:9" x14ac:dyDescent="0.3">
      <c r="H55" s="140">
        <v>43374</v>
      </c>
      <c r="I55" s="141"/>
    </row>
    <row r="56" spans="1:9" x14ac:dyDescent="0.3">
      <c r="H56" s="140">
        <v>43405</v>
      </c>
      <c r="I56" s="141"/>
    </row>
    <row r="57" spans="1:9" x14ac:dyDescent="0.3">
      <c r="H57" s="140">
        <v>43435</v>
      </c>
      <c r="I57" s="141"/>
    </row>
    <row r="58" spans="1:9" x14ac:dyDescent="0.3">
      <c r="H58" s="140">
        <v>43466</v>
      </c>
      <c r="I58" s="141"/>
    </row>
    <row r="59" spans="1:9" x14ac:dyDescent="0.3">
      <c r="H59" s="140">
        <v>43497</v>
      </c>
      <c r="I59" s="141"/>
    </row>
    <row r="60" spans="1:9" x14ac:dyDescent="0.3">
      <c r="H60" s="140">
        <v>43525</v>
      </c>
      <c r="I60" s="141"/>
    </row>
    <row r="63" spans="1:9" ht="15.6" x14ac:dyDescent="0.3">
      <c r="A63" s="134"/>
      <c r="H63" s="222" t="s">
        <v>437</v>
      </c>
    </row>
    <row r="65" spans="1:9" x14ac:dyDescent="0.3">
      <c r="H65" s="208" t="s">
        <v>473</v>
      </c>
      <c r="I65" s="208" t="s">
        <v>474</v>
      </c>
    </row>
    <row r="66" spans="1:9" x14ac:dyDescent="0.3">
      <c r="H66" s="140">
        <v>42370</v>
      </c>
      <c r="I66" s="210">
        <v>34.5</v>
      </c>
    </row>
    <row r="67" spans="1:9" x14ac:dyDescent="0.3">
      <c r="H67" s="140">
        <v>42401</v>
      </c>
      <c r="I67" s="210">
        <v>37.700000000000003</v>
      </c>
    </row>
    <row r="68" spans="1:9" x14ac:dyDescent="0.3">
      <c r="H68" s="140">
        <v>42430</v>
      </c>
      <c r="I68" s="210">
        <v>48.9</v>
      </c>
    </row>
    <row r="69" spans="1:9" x14ac:dyDescent="0.3">
      <c r="H69" s="140">
        <v>42461</v>
      </c>
      <c r="I69" s="210">
        <v>53.3</v>
      </c>
    </row>
    <row r="70" spans="1:9" x14ac:dyDescent="0.3">
      <c r="H70" s="140">
        <v>42491</v>
      </c>
      <c r="I70" s="210">
        <v>62.8</v>
      </c>
    </row>
    <row r="71" spans="1:9" x14ac:dyDescent="0.3">
      <c r="H71" s="140">
        <v>42522</v>
      </c>
      <c r="I71" s="210">
        <v>72.3</v>
      </c>
    </row>
    <row r="72" spans="1:9" ht="15.6" x14ac:dyDescent="0.3">
      <c r="A72" s="209"/>
      <c r="B72" s="210"/>
      <c r="C72" s="210"/>
      <c r="D72" s="210"/>
      <c r="E72" s="210"/>
      <c r="F72" s="210"/>
      <c r="G72" s="210"/>
      <c r="H72" s="140">
        <v>42552</v>
      </c>
      <c r="I72" s="210">
        <v>78.7</v>
      </c>
    </row>
    <row r="73" spans="1:9" x14ac:dyDescent="0.3">
      <c r="A73" s="210"/>
      <c r="B73" s="210"/>
      <c r="C73" s="210"/>
      <c r="D73" s="210"/>
      <c r="E73" s="210"/>
      <c r="F73" s="210"/>
      <c r="G73" s="210"/>
      <c r="H73" s="140">
        <v>42583</v>
      </c>
      <c r="I73" s="210">
        <v>79.2</v>
      </c>
    </row>
    <row r="74" spans="1:9" x14ac:dyDescent="0.3">
      <c r="A74" s="210"/>
      <c r="B74" s="9"/>
      <c r="C74" s="210"/>
      <c r="D74" s="210"/>
      <c r="E74" s="210"/>
      <c r="F74" s="210"/>
      <c r="G74" s="210"/>
      <c r="H74" s="140">
        <v>42614</v>
      </c>
      <c r="I74" s="210">
        <v>71.8</v>
      </c>
    </row>
    <row r="75" spans="1:9" x14ac:dyDescent="0.3">
      <c r="A75" s="210"/>
      <c r="B75" s="210"/>
      <c r="C75" s="210"/>
      <c r="D75" s="210"/>
      <c r="E75" s="210"/>
      <c r="F75" s="210"/>
      <c r="G75" s="210"/>
      <c r="H75" s="140">
        <v>42644</v>
      </c>
      <c r="I75" s="210">
        <v>58.8</v>
      </c>
    </row>
    <row r="76" spans="1:9" x14ac:dyDescent="0.3">
      <c r="A76" s="210"/>
      <c r="D76" s="208"/>
      <c r="E76" s="210"/>
      <c r="F76" s="210"/>
      <c r="G76" s="210"/>
      <c r="H76" s="140">
        <v>42675</v>
      </c>
      <c r="I76" s="210">
        <v>49.8</v>
      </c>
    </row>
    <row r="77" spans="1:9" x14ac:dyDescent="0.3">
      <c r="A77" s="210"/>
      <c r="D77" s="210"/>
      <c r="E77" s="210"/>
      <c r="F77" s="210"/>
      <c r="G77" s="210"/>
      <c r="H77" s="140">
        <v>42705</v>
      </c>
      <c r="I77" s="210">
        <v>38.299999999999997</v>
      </c>
    </row>
    <row r="78" spans="1:9" x14ac:dyDescent="0.3">
      <c r="A78" s="210"/>
      <c r="D78" s="210"/>
      <c r="E78" s="210"/>
      <c r="F78" s="210"/>
      <c r="G78" s="210"/>
      <c r="H78" s="140">
        <v>42736</v>
      </c>
      <c r="I78" s="210">
        <v>38</v>
      </c>
    </row>
    <row r="79" spans="1:9" x14ac:dyDescent="0.3">
      <c r="A79" s="210"/>
      <c r="D79" s="210"/>
      <c r="E79" s="210"/>
      <c r="F79" s="210"/>
      <c r="G79" s="210"/>
      <c r="H79" s="140">
        <v>42767</v>
      </c>
      <c r="I79" s="210">
        <v>41.6</v>
      </c>
    </row>
    <row r="80" spans="1:9" x14ac:dyDescent="0.3">
      <c r="A80" s="210"/>
      <c r="D80" s="210"/>
      <c r="E80" s="210"/>
      <c r="F80" s="210"/>
      <c r="G80" s="210"/>
      <c r="H80" s="140">
        <v>42795</v>
      </c>
      <c r="I80" s="210">
        <v>39.200000000000003</v>
      </c>
    </row>
    <row r="81" spans="1:9" x14ac:dyDescent="0.3">
      <c r="A81" s="210"/>
      <c r="D81" s="210"/>
      <c r="E81" s="210"/>
      <c r="F81" s="210"/>
      <c r="G81" s="210"/>
      <c r="H81" s="140">
        <v>42826</v>
      </c>
      <c r="I81" s="210">
        <v>57.2</v>
      </c>
    </row>
    <row r="82" spans="1:9" x14ac:dyDescent="0.3">
      <c r="A82" s="210"/>
      <c r="D82" s="210"/>
      <c r="E82" s="210"/>
      <c r="F82" s="210"/>
      <c r="G82" s="210"/>
      <c r="H82" s="140">
        <v>42856</v>
      </c>
      <c r="I82" s="210">
        <v>61.1</v>
      </c>
    </row>
    <row r="83" spans="1:9" x14ac:dyDescent="0.3">
      <c r="A83" s="210"/>
      <c r="D83" s="210"/>
      <c r="E83" s="210"/>
      <c r="F83" s="210"/>
      <c r="G83" s="210"/>
      <c r="H83" s="140">
        <v>42887</v>
      </c>
      <c r="I83" s="210">
        <v>72</v>
      </c>
    </row>
    <row r="84" spans="1:9" x14ac:dyDescent="0.3">
      <c r="A84" s="210"/>
      <c r="D84" s="210"/>
      <c r="E84" s="210"/>
      <c r="F84" s="210"/>
      <c r="G84" s="210"/>
      <c r="H84" s="140">
        <v>42917</v>
      </c>
      <c r="I84" s="210">
        <v>76.8</v>
      </c>
    </row>
    <row r="85" spans="1:9" x14ac:dyDescent="0.3">
      <c r="A85" s="210"/>
      <c r="D85" s="210"/>
      <c r="E85" s="210"/>
      <c r="F85" s="210"/>
      <c r="G85" s="210"/>
      <c r="H85" s="140">
        <v>42948</v>
      </c>
      <c r="I85" s="210">
        <v>74</v>
      </c>
    </row>
    <row r="86" spans="1:9" x14ac:dyDescent="0.3">
      <c r="A86" s="210"/>
      <c r="D86" s="210"/>
      <c r="E86" s="210"/>
      <c r="F86" s="210"/>
      <c r="G86" s="210"/>
      <c r="H86" s="140">
        <v>42979</v>
      </c>
      <c r="I86" s="210">
        <v>70.5</v>
      </c>
    </row>
    <row r="87" spans="1:9" x14ac:dyDescent="0.3">
      <c r="A87" s="210"/>
      <c r="D87" s="210"/>
      <c r="E87" s="210"/>
      <c r="F87" s="210"/>
      <c r="G87" s="210"/>
      <c r="H87" s="140">
        <v>43009</v>
      </c>
      <c r="I87" s="210">
        <v>64.099999999999994</v>
      </c>
    </row>
    <row r="88" spans="1:9" x14ac:dyDescent="0.3">
      <c r="A88" s="210"/>
      <c r="D88" s="210"/>
      <c r="E88" s="210"/>
      <c r="F88" s="210"/>
      <c r="G88" s="210"/>
      <c r="H88" s="140">
        <v>43040</v>
      </c>
      <c r="I88" s="210">
        <v>46.6</v>
      </c>
    </row>
    <row r="89" spans="1:9" x14ac:dyDescent="0.3">
      <c r="A89" s="210"/>
      <c r="D89" s="210"/>
      <c r="E89" s="210"/>
      <c r="F89" s="210"/>
      <c r="G89" s="210"/>
      <c r="H89" s="140">
        <v>43070</v>
      </c>
      <c r="I89" s="210">
        <v>33.4</v>
      </c>
    </row>
    <row r="90" spans="1:9" x14ac:dyDescent="0.3">
      <c r="A90" s="210"/>
      <c r="D90" s="210"/>
      <c r="E90" s="210"/>
      <c r="F90" s="210"/>
      <c r="G90" s="210"/>
      <c r="H90" s="140">
        <v>43101</v>
      </c>
      <c r="I90" s="210">
        <v>31.7</v>
      </c>
    </row>
    <row r="91" spans="1:9" x14ac:dyDescent="0.3">
      <c r="A91" s="210"/>
      <c r="D91" s="210"/>
      <c r="E91" s="210"/>
      <c r="F91" s="210"/>
      <c r="G91" s="210"/>
      <c r="H91" s="140">
        <v>43132</v>
      </c>
      <c r="I91" s="210">
        <v>42</v>
      </c>
    </row>
    <row r="92" spans="1:9" x14ac:dyDescent="0.3">
      <c r="A92" s="210"/>
      <c r="D92" s="210"/>
      <c r="E92" s="210"/>
      <c r="F92" s="210"/>
      <c r="G92" s="210"/>
      <c r="H92" s="140">
        <v>43160</v>
      </c>
      <c r="I92" s="210">
        <v>40.1</v>
      </c>
    </row>
    <row r="93" spans="1:9" x14ac:dyDescent="0.3">
      <c r="A93" s="210"/>
      <c r="D93" s="210"/>
      <c r="E93" s="210"/>
      <c r="F93" s="210"/>
      <c r="G93" s="210"/>
      <c r="H93" s="140">
        <v>43191</v>
      </c>
      <c r="I93" s="210">
        <v>49.5</v>
      </c>
    </row>
    <row r="94" spans="1:9" x14ac:dyDescent="0.3">
      <c r="A94" s="210"/>
      <c r="D94" s="210"/>
      <c r="E94" s="210"/>
      <c r="F94" s="210"/>
      <c r="G94" s="210"/>
      <c r="H94" s="140">
        <v>43221</v>
      </c>
      <c r="I94" s="210">
        <v>66.900000000000006</v>
      </c>
    </row>
    <row r="95" spans="1:9" x14ac:dyDescent="0.3">
      <c r="A95" s="210"/>
      <c r="D95" s="210"/>
      <c r="E95" s="210"/>
      <c r="F95" s="210"/>
      <c r="G95" s="210"/>
      <c r="H95" s="140">
        <v>43252</v>
      </c>
      <c r="I95" s="210">
        <v>71.7</v>
      </c>
    </row>
    <row r="96" spans="1:9" x14ac:dyDescent="0.3">
      <c r="A96" s="210"/>
      <c r="D96" s="210"/>
      <c r="E96" s="210"/>
      <c r="F96" s="210"/>
      <c r="G96" s="210"/>
      <c r="H96" s="140">
        <v>43282</v>
      </c>
      <c r="I96" s="141">
        <f>_xlfn.FORECAST.ETS(H96, $I$66:$I$95,$H$66:$H$95)</f>
        <v>76.59291567781041</v>
      </c>
    </row>
    <row r="97" spans="1:9" x14ac:dyDescent="0.3">
      <c r="A97" s="210"/>
      <c r="D97" s="210"/>
      <c r="E97" s="210"/>
      <c r="F97" s="210"/>
      <c r="G97" s="210"/>
      <c r="H97" s="140">
        <v>43313</v>
      </c>
      <c r="I97" s="141">
        <f t="shared" ref="I97:I104" si="0">_xlfn.FORECAST.ETS(H97, $I$66:$I$95,$H$66:$H$95)</f>
        <v>75.305079125209815</v>
      </c>
    </row>
    <row r="98" spans="1:9" x14ac:dyDescent="0.3">
      <c r="A98" s="210"/>
      <c r="D98" s="210"/>
      <c r="E98" s="210"/>
      <c r="F98" s="210"/>
      <c r="G98" s="210"/>
      <c r="H98" s="140">
        <v>43344</v>
      </c>
      <c r="I98" s="141">
        <f t="shared" si="0"/>
        <v>69.988690116528929</v>
      </c>
    </row>
    <row r="99" spans="1:9" x14ac:dyDescent="0.3">
      <c r="A99" s="210"/>
      <c r="D99" s="210"/>
      <c r="E99" s="210"/>
      <c r="F99" s="210"/>
      <c r="G99" s="210"/>
      <c r="H99" s="140">
        <v>43374</v>
      </c>
      <c r="I99" s="141">
        <f t="shared" si="0"/>
        <v>60.527221496834514</v>
      </c>
    </row>
    <row r="100" spans="1:9" x14ac:dyDescent="0.3">
      <c r="A100" s="210"/>
      <c r="D100" s="210"/>
      <c r="E100" s="210"/>
      <c r="F100" s="210"/>
      <c r="G100" s="210"/>
      <c r="H100" s="140">
        <v>43405</v>
      </c>
      <c r="I100" s="141">
        <f t="shared" si="0"/>
        <v>46.810093942882517</v>
      </c>
    </row>
    <row r="101" spans="1:9" x14ac:dyDescent="0.3">
      <c r="A101" s="210"/>
      <c r="D101" s="210"/>
      <c r="E101" s="210"/>
      <c r="F101" s="210"/>
      <c r="G101" s="210"/>
      <c r="H101" s="140">
        <v>43435</v>
      </c>
      <c r="I101" s="141">
        <f t="shared" si="0"/>
        <v>35.388574442884888</v>
      </c>
    </row>
    <row r="102" spans="1:9" x14ac:dyDescent="0.3">
      <c r="A102" s="210"/>
      <c r="D102" s="210"/>
      <c r="E102" s="210"/>
      <c r="F102" s="210"/>
      <c r="G102" s="210"/>
      <c r="H102" s="140">
        <v>43466</v>
      </c>
      <c r="I102" s="141">
        <f t="shared" si="0"/>
        <v>34.957211846028834</v>
      </c>
    </row>
    <row r="103" spans="1:9" x14ac:dyDescent="0.3">
      <c r="A103" s="210"/>
      <c r="D103" s="210"/>
      <c r="E103" s="210"/>
      <c r="F103" s="210"/>
      <c r="G103" s="210"/>
      <c r="H103" s="140">
        <v>43497</v>
      </c>
      <c r="I103" s="141">
        <f t="shared" si="0"/>
        <v>40.431005093010292</v>
      </c>
    </row>
    <row r="104" spans="1:9" x14ac:dyDescent="0.3">
      <c r="A104" s="210"/>
      <c r="D104" s="210"/>
      <c r="E104" s="210"/>
      <c r="F104" s="210"/>
      <c r="G104" s="210"/>
      <c r="H104" s="140">
        <v>43525</v>
      </c>
      <c r="I104" s="141">
        <f t="shared" si="0"/>
        <v>39.846653288038283</v>
      </c>
    </row>
    <row r="105" spans="1:9" x14ac:dyDescent="0.3">
      <c r="A105" s="210"/>
      <c r="D105" s="210"/>
      <c r="E105" s="210"/>
      <c r="F105" s="210"/>
      <c r="G105" s="210"/>
    </row>
    <row r="106" spans="1:9" x14ac:dyDescent="0.3">
      <c r="A106" s="210"/>
      <c r="D106" s="210"/>
      <c r="E106" s="210"/>
      <c r="F106" s="210"/>
      <c r="G106" s="210"/>
    </row>
    <row r="107" spans="1:9" x14ac:dyDescent="0.3">
      <c r="A107" s="210"/>
      <c r="E107" s="210"/>
      <c r="F107" s="210"/>
      <c r="G107" s="210"/>
    </row>
    <row r="108" spans="1:9" x14ac:dyDescent="0.3">
      <c r="A108" s="210"/>
      <c r="E108" s="210"/>
      <c r="F108" s="210"/>
      <c r="G108" s="210"/>
    </row>
    <row r="109" spans="1:9" x14ac:dyDescent="0.3">
      <c r="A109" s="210"/>
      <c r="E109" s="210"/>
      <c r="F109" s="210"/>
      <c r="G109" s="210"/>
    </row>
    <row r="110" spans="1:9" x14ac:dyDescent="0.3">
      <c r="A110" s="210"/>
      <c r="E110" s="210"/>
      <c r="F110" s="210"/>
      <c r="G110" s="210"/>
    </row>
    <row r="111" spans="1:9" x14ac:dyDescent="0.3">
      <c r="A111" s="210"/>
      <c r="E111" s="210"/>
      <c r="F111" s="210"/>
      <c r="G111" s="210"/>
    </row>
    <row r="112" spans="1:9" x14ac:dyDescent="0.3">
      <c r="A112" s="210"/>
      <c r="E112" s="210"/>
      <c r="F112" s="210"/>
      <c r="G112" s="210"/>
    </row>
    <row r="113" spans="1:7" x14ac:dyDescent="0.3">
      <c r="A113" s="210"/>
      <c r="E113" s="210"/>
      <c r="F113" s="210"/>
      <c r="G113" s="210"/>
    </row>
    <row r="114" spans="1:7" x14ac:dyDescent="0.3">
      <c r="A114" s="210"/>
      <c r="E114" s="210"/>
      <c r="F114" s="210"/>
      <c r="G114" s="210"/>
    </row>
    <row r="115" spans="1:7" x14ac:dyDescent="0.3">
      <c r="A115" s="210"/>
      <c r="E115" s="210"/>
      <c r="F115" s="210"/>
      <c r="G115" s="210"/>
    </row>
    <row r="116" spans="1:7" x14ac:dyDescent="0.3">
      <c r="A116" s="210"/>
      <c r="B116" s="210"/>
      <c r="C116" s="210"/>
      <c r="D116" s="210"/>
      <c r="E116" s="210"/>
      <c r="F116" s="210"/>
      <c r="G116" s="210"/>
    </row>
  </sheetData>
  <mergeCells count="1">
    <mergeCell ref="A1:E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43"/>
  <sheetViews>
    <sheetView zoomScale="120" zoomScaleNormal="120" workbookViewId="0">
      <selection sqref="A1:D1"/>
    </sheetView>
  </sheetViews>
  <sheetFormatPr defaultColWidth="8.88671875" defaultRowHeight="14.4" x14ac:dyDescent="0.3"/>
  <sheetData>
    <row r="1" spans="1:10" ht="21" x14ac:dyDescent="0.4">
      <c r="A1" s="231" t="s">
        <v>399</v>
      </c>
      <c r="B1" s="231"/>
      <c r="C1" s="231"/>
      <c r="D1" s="231"/>
    </row>
    <row r="2" spans="1:10" x14ac:dyDescent="0.3">
      <c r="A2" s="10" t="s">
        <v>400</v>
      </c>
    </row>
    <row r="3" spans="1:10" x14ac:dyDescent="0.3">
      <c r="A3" s="10" t="s">
        <v>421</v>
      </c>
    </row>
    <row r="5" spans="1:10" ht="15.6" x14ac:dyDescent="0.3">
      <c r="A5" s="113" t="s">
        <v>409</v>
      </c>
      <c r="J5" s="129" t="s">
        <v>410</v>
      </c>
    </row>
    <row r="6" spans="1:10" x14ac:dyDescent="0.3">
      <c r="J6" s="129" t="s">
        <v>411</v>
      </c>
    </row>
    <row r="7" spans="1:10" x14ac:dyDescent="0.3">
      <c r="B7" t="s">
        <v>401</v>
      </c>
      <c r="J7" s="129" t="s">
        <v>412</v>
      </c>
    </row>
    <row r="8" spans="1:10" x14ac:dyDescent="0.3">
      <c r="B8" t="s">
        <v>403</v>
      </c>
      <c r="J8" s="129" t="s">
        <v>393</v>
      </c>
    </row>
    <row r="9" spans="1:10" x14ac:dyDescent="0.3">
      <c r="B9" t="s">
        <v>402</v>
      </c>
      <c r="J9" s="129" t="s">
        <v>394</v>
      </c>
    </row>
    <row r="10" spans="1:10" x14ac:dyDescent="0.3">
      <c r="B10" t="s">
        <v>404</v>
      </c>
      <c r="J10" s="129" t="s">
        <v>395</v>
      </c>
    </row>
    <row r="11" spans="1:10" x14ac:dyDescent="0.3">
      <c r="B11" t="s">
        <v>408</v>
      </c>
      <c r="J11" s="129" t="s">
        <v>396</v>
      </c>
    </row>
    <row r="12" spans="1:10" x14ac:dyDescent="0.3">
      <c r="J12" s="129"/>
    </row>
    <row r="13" spans="1:10" ht="15.6" x14ac:dyDescent="0.3">
      <c r="A13" s="113" t="s">
        <v>413</v>
      </c>
    </row>
    <row r="15" spans="1:10" x14ac:dyDescent="0.3">
      <c r="B15" t="s">
        <v>414</v>
      </c>
    </row>
    <row r="16" spans="1:10" x14ac:dyDescent="0.3">
      <c r="B16" t="s">
        <v>415</v>
      </c>
    </row>
    <row r="18" spans="1:6" x14ac:dyDescent="0.3">
      <c r="B18" s="41" t="s">
        <v>2</v>
      </c>
      <c r="C18" s="41" t="s">
        <v>159</v>
      </c>
      <c r="D18" s="41" t="s">
        <v>3</v>
      </c>
      <c r="E18" s="41" t="s">
        <v>397</v>
      </c>
      <c r="F18" s="41" t="s">
        <v>0</v>
      </c>
    </row>
    <row r="19" spans="1:6" x14ac:dyDescent="0.3">
      <c r="B19">
        <v>3</v>
      </c>
      <c r="C19" t="s">
        <v>398</v>
      </c>
      <c r="D19">
        <v>10</v>
      </c>
      <c r="E19" s="127"/>
      <c r="F19">
        <f>B19*D19-E19</f>
        <v>30</v>
      </c>
    </row>
    <row r="20" spans="1:6" x14ac:dyDescent="0.3">
      <c r="B20">
        <v>10</v>
      </c>
      <c r="C20" t="s">
        <v>405</v>
      </c>
      <c r="D20">
        <v>20</v>
      </c>
      <c r="E20" s="127"/>
      <c r="F20">
        <f>B20*D20-E20</f>
        <v>200</v>
      </c>
    </row>
    <row r="21" spans="1:6" x14ac:dyDescent="0.3">
      <c r="B21">
        <v>30</v>
      </c>
      <c r="C21" t="s">
        <v>406</v>
      </c>
      <c r="D21">
        <v>30</v>
      </c>
      <c r="E21" s="127"/>
      <c r="F21">
        <f>B21*D21-E21</f>
        <v>900</v>
      </c>
    </row>
    <row r="24" spans="1:6" ht="15.6" x14ac:dyDescent="0.3">
      <c r="A24" s="128" t="s">
        <v>416</v>
      </c>
    </row>
    <row r="25" spans="1:6" x14ac:dyDescent="0.3">
      <c r="A25" t="s">
        <v>420</v>
      </c>
    </row>
    <row r="27" spans="1:6" x14ac:dyDescent="0.3">
      <c r="B27" t="s">
        <v>328</v>
      </c>
    </row>
    <row r="28" spans="1:6" x14ac:dyDescent="0.3">
      <c r="B28" t="s">
        <v>484</v>
      </c>
    </row>
    <row r="29" spans="1:6" x14ac:dyDescent="0.3">
      <c r="B29" t="s">
        <v>480</v>
      </c>
    </row>
    <row r="30" spans="1:6" x14ac:dyDescent="0.3">
      <c r="B30" t="s">
        <v>481</v>
      </c>
    </row>
    <row r="31" spans="1:6" x14ac:dyDescent="0.3">
      <c r="B31" s="139" t="s">
        <v>418</v>
      </c>
    </row>
    <row r="32" spans="1:6" x14ac:dyDescent="0.3">
      <c r="B32" s="139" t="s">
        <v>419</v>
      </c>
    </row>
    <row r="33" spans="2:6" x14ac:dyDescent="0.3">
      <c r="B33" s="139" t="s">
        <v>482</v>
      </c>
    </row>
    <row r="34" spans="2:6" x14ac:dyDescent="0.3">
      <c r="B34" s="139" t="s">
        <v>483</v>
      </c>
    </row>
    <row r="35" spans="2:6" x14ac:dyDescent="0.3">
      <c r="B35" t="s">
        <v>417</v>
      </c>
    </row>
    <row r="36" spans="2:6" x14ac:dyDescent="0.3">
      <c r="B36" t="s">
        <v>485</v>
      </c>
    </row>
    <row r="37" spans="2:6" x14ac:dyDescent="0.3">
      <c r="B37" t="s">
        <v>54</v>
      </c>
    </row>
    <row r="38" spans="2:6" x14ac:dyDescent="0.3">
      <c r="B38" t="s">
        <v>354</v>
      </c>
    </row>
    <row r="40" spans="2:6" x14ac:dyDescent="0.3">
      <c r="B40" s="41" t="s">
        <v>2</v>
      </c>
      <c r="C40" s="41" t="s">
        <v>159</v>
      </c>
      <c r="D40" s="41" t="s">
        <v>3</v>
      </c>
      <c r="E40" s="41" t="s">
        <v>397</v>
      </c>
      <c r="F40" s="41" t="s">
        <v>0</v>
      </c>
    </row>
    <row r="41" spans="2:6" x14ac:dyDescent="0.3">
      <c r="B41" s="50">
        <v>3</v>
      </c>
      <c r="C41" t="s">
        <v>398</v>
      </c>
      <c r="D41" s="132">
        <v>10</v>
      </c>
      <c r="E41" s="127"/>
      <c r="F41">
        <f>B41*D41-E41</f>
        <v>30</v>
      </c>
    </row>
    <row r="42" spans="2:6" x14ac:dyDescent="0.3">
      <c r="B42">
        <v>10</v>
      </c>
      <c r="C42" t="s">
        <v>405</v>
      </c>
      <c r="D42">
        <v>20</v>
      </c>
      <c r="E42" s="127"/>
      <c r="F42">
        <f>B42*D42-E42</f>
        <v>200</v>
      </c>
    </row>
    <row r="43" spans="2:6" x14ac:dyDescent="0.3">
      <c r="B43">
        <v>30</v>
      </c>
      <c r="C43" t="s">
        <v>406</v>
      </c>
      <c r="D43">
        <v>30</v>
      </c>
      <c r="E43" s="127"/>
      <c r="F43">
        <f>B43*D43-E43</f>
        <v>900</v>
      </c>
    </row>
  </sheetData>
  <mergeCells count="1">
    <mergeCell ref="A1:D1"/>
  </mergeCells>
  <pageMargins left="0.7" right="0.7" top="0.75" bottom="0.75" header="0.3" footer="0.3"/>
  <pageSetup orientation="portrait" horizontalDpi="4294967293"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F22"/>
  <sheetViews>
    <sheetView zoomScale="120" zoomScaleNormal="120" workbookViewId="0">
      <selection sqref="A1:C1"/>
    </sheetView>
  </sheetViews>
  <sheetFormatPr defaultColWidth="8.88671875" defaultRowHeight="14.4" x14ac:dyDescent="0.3"/>
  <cols>
    <col min="2" max="2" width="9.88671875" bestFit="1" customWidth="1"/>
  </cols>
  <sheetData>
    <row r="1" spans="1:6" ht="21" x14ac:dyDescent="0.4">
      <c r="A1" s="231" t="s">
        <v>78</v>
      </c>
      <c r="B1" s="231"/>
      <c r="C1" s="231"/>
    </row>
    <row r="2" spans="1:6" x14ac:dyDescent="0.3">
      <c r="A2" t="s">
        <v>454</v>
      </c>
    </row>
    <row r="4" spans="1:6" x14ac:dyDescent="0.3">
      <c r="A4" t="s">
        <v>455</v>
      </c>
    </row>
    <row r="5" spans="1:6" x14ac:dyDescent="0.3">
      <c r="A5" t="s">
        <v>456</v>
      </c>
    </row>
    <row r="7" spans="1:6" x14ac:dyDescent="0.3">
      <c r="A7" t="s">
        <v>641</v>
      </c>
    </row>
    <row r="8" spans="1:6" x14ac:dyDescent="0.3">
      <c r="A8" t="s">
        <v>642</v>
      </c>
    </row>
    <row r="9" spans="1:6" x14ac:dyDescent="0.3">
      <c r="A9" t="s">
        <v>643</v>
      </c>
    </row>
    <row r="11" spans="1:6" x14ac:dyDescent="0.3">
      <c r="B11" s="202" t="s">
        <v>48</v>
      </c>
      <c r="C11" s="202" t="s">
        <v>45</v>
      </c>
      <c r="D11" s="202" t="s">
        <v>34</v>
      </c>
      <c r="E11" s="202" t="s">
        <v>47</v>
      </c>
      <c r="F11" s="202" t="s">
        <v>31</v>
      </c>
    </row>
    <row r="12" spans="1:6" x14ac:dyDescent="0.3">
      <c r="B12" s="204" t="s">
        <v>40</v>
      </c>
      <c r="C12" s="203">
        <v>935</v>
      </c>
      <c r="D12" s="203">
        <v>1063</v>
      </c>
      <c r="E12" s="203">
        <v>901</v>
      </c>
      <c r="F12" s="203">
        <v>592</v>
      </c>
    </row>
    <row r="13" spans="1:6" x14ac:dyDescent="0.3">
      <c r="B13" s="204" t="s">
        <v>41</v>
      </c>
      <c r="C13" s="203">
        <v>516</v>
      </c>
      <c r="D13" s="203">
        <v>1080</v>
      </c>
      <c r="E13" s="203">
        <v>410</v>
      </c>
      <c r="F13" s="203">
        <v>1268</v>
      </c>
    </row>
    <row r="14" spans="1:6" x14ac:dyDescent="0.3">
      <c r="B14" s="204" t="s">
        <v>42</v>
      </c>
      <c r="C14" s="203">
        <v>606</v>
      </c>
      <c r="D14" s="203">
        <v>1239</v>
      </c>
      <c r="E14" s="203">
        <v>1111</v>
      </c>
      <c r="F14" s="203">
        <v>419</v>
      </c>
    </row>
    <row r="15" spans="1:6" x14ac:dyDescent="0.3">
      <c r="B15" s="204" t="s">
        <v>43</v>
      </c>
      <c r="C15" s="203">
        <v>1033</v>
      </c>
      <c r="D15" s="203">
        <v>993</v>
      </c>
      <c r="E15" s="203">
        <v>1372</v>
      </c>
      <c r="F15" s="203">
        <v>898</v>
      </c>
    </row>
    <row r="18" spans="2:6" x14ac:dyDescent="0.3">
      <c r="C18" s="9" t="s">
        <v>45</v>
      </c>
      <c r="D18" s="9" t="s">
        <v>34</v>
      </c>
      <c r="E18" s="9" t="s">
        <v>47</v>
      </c>
      <c r="F18" s="9" t="s">
        <v>31</v>
      </c>
    </row>
    <row r="19" spans="2:6" x14ac:dyDescent="0.3">
      <c r="B19" s="9" t="s">
        <v>40</v>
      </c>
      <c r="C19" s="127"/>
      <c r="D19" s="127"/>
      <c r="E19" s="127"/>
      <c r="F19" s="127"/>
    </row>
    <row r="20" spans="2:6" x14ac:dyDescent="0.3">
      <c r="B20" s="9" t="s">
        <v>41</v>
      </c>
      <c r="C20" s="127"/>
      <c r="D20" s="127"/>
      <c r="E20" s="127"/>
      <c r="F20" s="127"/>
    </row>
    <row r="21" spans="2:6" x14ac:dyDescent="0.3">
      <c r="B21" s="9" t="s">
        <v>42</v>
      </c>
      <c r="C21" s="127"/>
      <c r="D21" s="127"/>
      <c r="E21" s="127"/>
      <c r="F21" s="127"/>
    </row>
    <row r="22" spans="2:6" x14ac:dyDescent="0.3">
      <c r="B22" s="9" t="s">
        <v>43</v>
      </c>
      <c r="C22" s="127"/>
      <c r="D22" s="127"/>
      <c r="E22" s="127"/>
      <c r="F22" s="127"/>
    </row>
  </sheetData>
  <mergeCells count="1">
    <mergeCell ref="A1:C1"/>
  </mergeCells>
  <pageMargins left="0.7" right="0.7" top="0.75" bottom="0.75" header="0.3" footer="0.3"/>
  <pageSetup orientation="portrait" horizontalDpi="4294967294"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I23"/>
  <sheetViews>
    <sheetView zoomScale="120" zoomScaleNormal="120" workbookViewId="0">
      <selection sqref="A1:G1"/>
    </sheetView>
  </sheetViews>
  <sheetFormatPr defaultColWidth="8.88671875" defaultRowHeight="14.4" x14ac:dyDescent="0.3"/>
  <cols>
    <col min="5" max="5" width="9.88671875" customWidth="1"/>
    <col min="6" max="6" width="12.33203125" bestFit="1" customWidth="1"/>
  </cols>
  <sheetData>
    <row r="1" spans="1:9" ht="21" x14ac:dyDescent="0.4">
      <c r="A1" s="243" t="s">
        <v>356</v>
      </c>
      <c r="B1" s="243"/>
      <c r="C1" s="243"/>
      <c r="D1" s="243"/>
      <c r="E1" s="243"/>
      <c r="F1" s="243"/>
      <c r="G1" s="243"/>
    </row>
    <row r="3" spans="1:9" x14ac:dyDescent="0.3">
      <c r="A3" t="s">
        <v>357</v>
      </c>
    </row>
    <row r="4" spans="1:9" x14ac:dyDescent="0.3">
      <c r="A4" t="s">
        <v>358</v>
      </c>
    </row>
    <row r="6" spans="1:9" x14ac:dyDescent="0.3">
      <c r="A6" s="17" t="s">
        <v>373</v>
      </c>
    </row>
    <row r="8" spans="1:9" x14ac:dyDescent="0.3">
      <c r="B8" s="114" t="s">
        <v>45</v>
      </c>
      <c r="C8" s="114" t="s">
        <v>34</v>
      </c>
      <c r="D8" s="114" t="s">
        <v>325</v>
      </c>
      <c r="E8" s="25" t="s">
        <v>359</v>
      </c>
      <c r="F8" s="25" t="s">
        <v>360</v>
      </c>
      <c r="I8" s="92" t="s">
        <v>318</v>
      </c>
    </row>
    <row r="9" spans="1:9" x14ac:dyDescent="0.3">
      <c r="A9" s="9" t="s">
        <v>361</v>
      </c>
      <c r="B9" s="26">
        <v>750</v>
      </c>
      <c r="C9" s="26">
        <v>768</v>
      </c>
      <c r="D9" s="26">
        <v>224</v>
      </c>
      <c r="E9" s="106">
        <f>MIN(B9:D9)</f>
        <v>224</v>
      </c>
      <c r="F9" s="107"/>
      <c r="I9" t="s">
        <v>350</v>
      </c>
    </row>
    <row r="10" spans="1:9" x14ac:dyDescent="0.3">
      <c r="A10" s="9" t="s">
        <v>41</v>
      </c>
      <c r="B10">
        <v>168</v>
      </c>
      <c r="C10">
        <v>906</v>
      </c>
      <c r="D10">
        <v>191</v>
      </c>
      <c r="E10">
        <f>MIN(B10:D10)</f>
        <v>168</v>
      </c>
      <c r="F10" s="107"/>
      <c r="I10" t="s">
        <v>293</v>
      </c>
    </row>
    <row r="11" spans="1:9" x14ac:dyDescent="0.3">
      <c r="A11" s="9" t="s">
        <v>362</v>
      </c>
      <c r="B11">
        <v>367</v>
      </c>
      <c r="C11">
        <v>243</v>
      </c>
      <c r="D11">
        <v>480</v>
      </c>
      <c r="E11">
        <f>MIN(B11:D11)</f>
        <v>243</v>
      </c>
      <c r="F11" s="107"/>
      <c r="I11" t="s">
        <v>372</v>
      </c>
    </row>
    <row r="12" spans="1:9" x14ac:dyDescent="0.3">
      <c r="A12" s="9" t="s">
        <v>363</v>
      </c>
      <c r="B12">
        <v>970</v>
      </c>
      <c r="C12">
        <v>647</v>
      </c>
      <c r="D12">
        <v>314</v>
      </c>
      <c r="E12">
        <f>MIN(B12:D12)</f>
        <v>314</v>
      </c>
      <c r="F12" s="107"/>
      <c r="I12" t="s">
        <v>345</v>
      </c>
    </row>
    <row r="13" spans="1:9" x14ac:dyDescent="0.3">
      <c r="A13" s="9" t="s">
        <v>39</v>
      </c>
      <c r="B13">
        <v>856</v>
      </c>
      <c r="C13">
        <v>150</v>
      </c>
      <c r="D13">
        <v>173</v>
      </c>
      <c r="E13">
        <f>MIN(B13:D13)</f>
        <v>150</v>
      </c>
      <c r="F13" s="107"/>
      <c r="I13" t="s">
        <v>371</v>
      </c>
    </row>
    <row r="14" spans="1:9" x14ac:dyDescent="0.3">
      <c r="I14" t="s">
        <v>294</v>
      </c>
    </row>
    <row r="15" spans="1:9" x14ac:dyDescent="0.3">
      <c r="I15" t="s">
        <v>193</v>
      </c>
    </row>
    <row r="16" spans="1:9" x14ac:dyDescent="0.3">
      <c r="I16" t="s">
        <v>353</v>
      </c>
    </row>
    <row r="17" spans="1:9" x14ac:dyDescent="0.3">
      <c r="A17" s="105" t="s">
        <v>194</v>
      </c>
      <c r="I17" t="s">
        <v>296</v>
      </c>
    </row>
    <row r="18" spans="1:9" x14ac:dyDescent="0.3">
      <c r="B18" s="72" t="s">
        <v>45</v>
      </c>
      <c r="C18" s="72" t="s">
        <v>34</v>
      </c>
      <c r="D18" s="72" t="s">
        <v>325</v>
      </c>
      <c r="E18" s="25" t="s">
        <v>359</v>
      </c>
      <c r="F18" s="25" t="s">
        <v>360</v>
      </c>
      <c r="I18" t="s">
        <v>354</v>
      </c>
    </row>
    <row r="19" spans="1:9" x14ac:dyDescent="0.3">
      <c r="A19" s="9" t="s">
        <v>361</v>
      </c>
      <c r="B19" s="67">
        <v>750</v>
      </c>
      <c r="C19" s="67">
        <v>768</v>
      </c>
      <c r="D19" s="67">
        <v>224</v>
      </c>
      <c r="E19" s="106">
        <f>MIN(B19:D19)</f>
        <v>224</v>
      </c>
      <c r="F19" s="107" t="str">
        <f>INDEX($B$18:$D$18,MATCH(E19,B19:D19,0))</f>
        <v>Carrots</v>
      </c>
    </row>
    <row r="20" spans="1:9" x14ac:dyDescent="0.3">
      <c r="A20" s="9" t="s">
        <v>41</v>
      </c>
      <c r="B20">
        <v>168</v>
      </c>
      <c r="C20">
        <v>906</v>
      </c>
      <c r="D20">
        <v>191</v>
      </c>
      <c r="E20">
        <f>MIN(B20:D20)</f>
        <v>168</v>
      </c>
      <c r="F20" s="107" t="str">
        <f>INDEX($B$18:$D$18,MATCH(E20,B20:D20,0))</f>
        <v>Apples</v>
      </c>
    </row>
    <row r="21" spans="1:9" x14ac:dyDescent="0.3">
      <c r="A21" s="9" t="s">
        <v>362</v>
      </c>
      <c r="B21">
        <v>367</v>
      </c>
      <c r="C21">
        <v>243</v>
      </c>
      <c r="D21">
        <v>480</v>
      </c>
      <c r="E21">
        <f>MIN(B21:D21)</f>
        <v>243</v>
      </c>
      <c r="F21" s="107" t="str">
        <f>INDEX($B$18:$D$18,MATCH(E21,B21:D21,0))</f>
        <v>Bananas</v>
      </c>
    </row>
    <row r="22" spans="1:9" x14ac:dyDescent="0.3">
      <c r="A22" s="9" t="s">
        <v>363</v>
      </c>
      <c r="B22">
        <v>970</v>
      </c>
      <c r="C22">
        <v>647</v>
      </c>
      <c r="D22">
        <v>314</v>
      </c>
      <c r="E22">
        <f>MIN(B22:D22)</f>
        <v>314</v>
      </c>
      <c r="F22" s="107" t="str">
        <f>INDEX($B$18:$D$18,MATCH(E22,B22:D22,0))</f>
        <v>Carrots</v>
      </c>
    </row>
    <row r="23" spans="1:9" x14ac:dyDescent="0.3">
      <c r="A23" s="9" t="s">
        <v>39</v>
      </c>
      <c r="B23">
        <v>856</v>
      </c>
      <c r="C23">
        <v>150</v>
      </c>
      <c r="D23">
        <v>173</v>
      </c>
      <c r="E23">
        <f>MIN(B23:D23)</f>
        <v>150</v>
      </c>
      <c r="F23" s="107" t="str">
        <f>INDEX($B$18:$D$18,MATCH(E23,B23:D23,0))</f>
        <v>Bananas</v>
      </c>
    </row>
  </sheetData>
  <mergeCells count="1">
    <mergeCell ref="A1:G1"/>
  </mergeCells>
  <pageMargins left="0.7" right="0.7" top="0.75" bottom="0.75" header="0.3" footer="0.3"/>
  <pageSetup orientation="portrait" horizontalDpi="4294967293"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8083-40CC-4748-A778-427AEA7CC1A2}">
  <dimension ref="A1:K13"/>
  <sheetViews>
    <sheetView zoomScale="120" zoomScaleNormal="120" workbookViewId="0">
      <selection sqref="A1:D1"/>
    </sheetView>
  </sheetViews>
  <sheetFormatPr defaultColWidth="9.109375" defaultRowHeight="14.4" x14ac:dyDescent="0.3"/>
  <cols>
    <col min="1" max="3" width="9.109375" style="143"/>
    <col min="4" max="4" width="16" style="143" bestFit="1" customWidth="1"/>
    <col min="5" max="9" width="9.109375" style="143"/>
    <col min="10" max="10" width="16" style="143" bestFit="1" customWidth="1"/>
    <col min="11" max="16384" width="9.109375" style="143"/>
  </cols>
  <sheetData>
    <row r="1" spans="1:11" ht="21" x14ac:dyDescent="0.4">
      <c r="A1" s="231" t="s">
        <v>520</v>
      </c>
      <c r="B1" s="231"/>
      <c r="C1" s="231"/>
      <c r="D1" s="231"/>
    </row>
    <row r="3" spans="1:11" x14ac:dyDescent="0.3">
      <c r="A3" s="143" t="s">
        <v>524</v>
      </c>
    </row>
    <row r="4" spans="1:11" x14ac:dyDescent="0.3">
      <c r="A4" s="143" t="s">
        <v>639</v>
      </c>
    </row>
    <row r="5" spans="1:11" x14ac:dyDescent="0.3">
      <c r="A5" s="143" t="s">
        <v>525</v>
      </c>
    </row>
    <row r="7" spans="1:11" x14ac:dyDescent="0.3">
      <c r="B7" s="17" t="s">
        <v>522</v>
      </c>
      <c r="I7" s="17" t="s">
        <v>523</v>
      </c>
    </row>
    <row r="8" spans="1:11" x14ac:dyDescent="0.3">
      <c r="B8" s="35" t="s">
        <v>2</v>
      </c>
      <c r="C8" s="35" t="s">
        <v>521</v>
      </c>
      <c r="D8" s="35" t="s">
        <v>4</v>
      </c>
      <c r="E8" s="35" t="s">
        <v>3</v>
      </c>
      <c r="F8" s="35" t="s">
        <v>0</v>
      </c>
      <c r="I8" s="153" t="s">
        <v>521</v>
      </c>
      <c r="J8" s="155" t="s">
        <v>4</v>
      </c>
      <c r="K8" s="155" t="s">
        <v>3</v>
      </c>
    </row>
    <row r="9" spans="1:11" x14ac:dyDescent="0.3">
      <c r="B9" s="35">
        <v>1</v>
      </c>
      <c r="C9" s="35">
        <v>212</v>
      </c>
      <c r="D9" s="94" t="str">
        <f>_xlfn.IFNA(VLOOKUP(C9,$I$9:$K$11,2,FALSE),"")</f>
        <v>Blueberries, pint</v>
      </c>
      <c r="E9" s="18"/>
      <c r="F9" s="151">
        <f>B9*E9</f>
        <v>0</v>
      </c>
      <c r="I9" s="154">
        <v>211</v>
      </c>
      <c r="J9" s="154" t="s">
        <v>498</v>
      </c>
      <c r="K9" s="154">
        <v>1.89</v>
      </c>
    </row>
    <row r="10" spans="1:11" x14ac:dyDescent="0.3">
      <c r="B10" s="35">
        <v>2</v>
      </c>
      <c r="C10" s="35">
        <v>211</v>
      </c>
      <c r="D10" s="94" t="str">
        <f t="shared" ref="D10:D12" si="0">_xlfn.IFNA(VLOOKUP(C10,$I$9:$K$11,2,FALSE),"")</f>
        <v>Apple</v>
      </c>
      <c r="E10" s="18"/>
      <c r="F10" s="151">
        <f>B10*E10</f>
        <v>0</v>
      </c>
      <c r="I10" s="154">
        <v>212</v>
      </c>
      <c r="J10" s="154" t="s">
        <v>526</v>
      </c>
      <c r="K10" s="154">
        <v>6.79</v>
      </c>
    </row>
    <row r="11" spans="1:11" x14ac:dyDescent="0.3">
      <c r="B11" s="35"/>
      <c r="C11" s="35"/>
      <c r="D11" s="94" t="str">
        <f t="shared" si="0"/>
        <v/>
      </c>
      <c r="E11" s="18"/>
      <c r="F11" s="151">
        <f>B11*E11</f>
        <v>0</v>
      </c>
      <c r="I11" s="154">
        <v>213</v>
      </c>
      <c r="J11" s="154" t="s">
        <v>527</v>
      </c>
      <c r="K11" s="154">
        <v>5.49</v>
      </c>
    </row>
    <row r="12" spans="1:11" x14ac:dyDescent="0.3">
      <c r="B12" s="35"/>
      <c r="C12" s="35"/>
      <c r="D12" s="94" t="str">
        <f t="shared" si="0"/>
        <v/>
      </c>
      <c r="E12" s="18"/>
      <c r="F12" s="151">
        <f>B12*E12</f>
        <v>0</v>
      </c>
    </row>
    <row r="13" spans="1:11" x14ac:dyDescent="0.3">
      <c r="E13" s="36" t="s">
        <v>0</v>
      </c>
      <c r="F13" s="152">
        <f>SUM(F9:F12)</f>
        <v>0</v>
      </c>
    </row>
  </sheetData>
  <mergeCells count="1">
    <mergeCell ref="A1:D1"/>
  </mergeCells>
  <dataValidations count="1">
    <dataValidation type="list" allowBlank="1" showInputMessage="1" showErrorMessage="1" sqref="C9:C12" xr:uid="{507145A0-74CF-47EB-A0BA-A507B4BF131E}">
      <formula1>$I$9:$I$11</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28"/>
  <sheetViews>
    <sheetView zoomScale="120" zoomScaleNormal="120" workbookViewId="0">
      <selection sqref="A1:B1"/>
    </sheetView>
  </sheetViews>
  <sheetFormatPr defaultColWidth="8.88671875" defaultRowHeight="14.4" x14ac:dyDescent="0.3"/>
  <cols>
    <col min="2" max="2" width="25" customWidth="1"/>
  </cols>
  <sheetData>
    <row r="1" spans="1:2" ht="21" x14ac:dyDescent="0.4">
      <c r="A1" s="231" t="s">
        <v>64</v>
      </c>
      <c r="B1" s="231"/>
    </row>
    <row r="2" spans="1:2" x14ac:dyDescent="0.3">
      <c r="A2" t="s">
        <v>76</v>
      </c>
    </row>
    <row r="3" spans="1:2" x14ac:dyDescent="0.3">
      <c r="A3" t="s">
        <v>77</v>
      </c>
    </row>
    <row r="5" spans="1:2" ht="15.6" x14ac:dyDescent="0.3">
      <c r="A5" s="113" t="s">
        <v>386</v>
      </c>
    </row>
    <row r="7" spans="1:2" x14ac:dyDescent="0.3">
      <c r="B7" t="s">
        <v>72</v>
      </c>
    </row>
    <row r="8" spans="1:2" x14ac:dyDescent="0.3">
      <c r="B8" t="s">
        <v>73</v>
      </c>
    </row>
    <row r="9" spans="1:2" x14ac:dyDescent="0.3">
      <c r="B9" t="s">
        <v>74</v>
      </c>
    </row>
    <row r="10" spans="1:2" x14ac:dyDescent="0.3">
      <c r="B10" t="s">
        <v>75</v>
      </c>
    </row>
    <row r="11" spans="1:2" x14ac:dyDescent="0.3">
      <c r="B11" t="s">
        <v>389</v>
      </c>
    </row>
    <row r="12" spans="1:2" x14ac:dyDescent="0.3">
      <c r="B12" s="22" t="s">
        <v>387</v>
      </c>
    </row>
    <row r="13" spans="1:2" x14ac:dyDescent="0.3">
      <c r="B13" s="22" t="s">
        <v>388</v>
      </c>
    </row>
    <row r="14" spans="1:2" x14ac:dyDescent="0.3">
      <c r="B14" s="212" t="s">
        <v>74</v>
      </c>
    </row>
    <row r="15" spans="1:2" x14ac:dyDescent="0.3">
      <c r="B15" s="212" t="s">
        <v>75</v>
      </c>
    </row>
    <row r="18" spans="2:5" x14ac:dyDescent="0.3">
      <c r="B18" s="17" t="s">
        <v>65</v>
      </c>
    </row>
    <row r="20" spans="2:5" x14ac:dyDescent="0.3">
      <c r="B20" t="s">
        <v>69</v>
      </c>
      <c r="C20" s="34">
        <v>200000</v>
      </c>
    </row>
    <row r="21" spans="2:5" x14ac:dyDescent="0.3">
      <c r="C21" s="34"/>
    </row>
    <row r="22" spans="2:5" x14ac:dyDescent="0.3">
      <c r="B22" t="s">
        <v>66</v>
      </c>
      <c r="C22" s="34"/>
    </row>
    <row r="23" spans="2:5" x14ac:dyDescent="0.3">
      <c r="B23" s="21" t="s">
        <v>67</v>
      </c>
      <c r="C23" s="34">
        <v>100000</v>
      </c>
    </row>
    <row r="24" spans="2:5" x14ac:dyDescent="0.3">
      <c r="B24" s="21" t="s">
        <v>71</v>
      </c>
      <c r="C24" s="127"/>
      <c r="E24" s="42" t="s">
        <v>80</v>
      </c>
    </row>
    <row r="25" spans="2:5" x14ac:dyDescent="0.3">
      <c r="B25" s="21" t="s">
        <v>68</v>
      </c>
      <c r="C25" s="34">
        <v>20000</v>
      </c>
    </row>
    <row r="26" spans="2:5" x14ac:dyDescent="0.3">
      <c r="B26" s="21" t="s">
        <v>0</v>
      </c>
      <c r="C26" s="34">
        <f>SUM(C23:C25)</f>
        <v>120000</v>
      </c>
    </row>
    <row r="27" spans="2:5" x14ac:dyDescent="0.3">
      <c r="C27" s="34"/>
    </row>
    <row r="28" spans="2:5" x14ac:dyDescent="0.3">
      <c r="B28" t="s">
        <v>70</v>
      </c>
      <c r="C28" s="34">
        <f>C20-C26</f>
        <v>80000</v>
      </c>
    </row>
  </sheetData>
  <mergeCells count="1">
    <mergeCell ref="A1:B1"/>
  </mergeCells>
  <pageMargins left="0.7" right="0.7" top="0.75" bottom="0.75" header="0.3" footer="0.3"/>
  <pageSetup orientation="portrait" horizontalDpi="4294967294"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U33"/>
  <sheetViews>
    <sheetView zoomScale="120" zoomScaleNormal="120" workbookViewId="0">
      <selection sqref="A1:D1"/>
    </sheetView>
  </sheetViews>
  <sheetFormatPr defaultColWidth="8.88671875" defaultRowHeight="14.4" x14ac:dyDescent="0.3"/>
  <cols>
    <col min="2" max="2" width="10.44140625" customWidth="1"/>
    <col min="3" max="7" width="9.44140625" bestFit="1" customWidth="1"/>
    <col min="9" max="9" width="9.88671875" bestFit="1" customWidth="1"/>
    <col min="12" max="12" width="0" hidden="1" customWidth="1"/>
  </cols>
  <sheetData>
    <row r="1" spans="1:4" ht="21" x14ac:dyDescent="0.4">
      <c r="A1" s="231" t="s">
        <v>83</v>
      </c>
      <c r="B1" s="231"/>
      <c r="C1" s="231"/>
      <c r="D1" s="231"/>
    </row>
    <row r="2" spans="1:4" x14ac:dyDescent="0.3">
      <c r="A2" s="10" t="s">
        <v>84</v>
      </c>
    </row>
    <row r="4" spans="1:4" x14ac:dyDescent="0.3">
      <c r="A4" t="s">
        <v>81</v>
      </c>
    </row>
    <row r="5" spans="1:4" x14ac:dyDescent="0.3">
      <c r="A5" t="s">
        <v>79</v>
      </c>
    </row>
    <row r="7" spans="1:4" s="156" customFormat="1" x14ac:dyDescent="0.3">
      <c r="A7" s="17" t="s">
        <v>583</v>
      </c>
    </row>
    <row r="8" spans="1:4" s="156" customFormat="1" x14ac:dyDescent="0.3">
      <c r="A8" s="156" t="s">
        <v>584</v>
      </c>
    </row>
    <row r="9" spans="1:4" s="156" customFormat="1" x14ac:dyDescent="0.3">
      <c r="A9" s="156" t="s">
        <v>585</v>
      </c>
    </row>
    <row r="10" spans="1:4" s="156" customFormat="1" x14ac:dyDescent="0.3">
      <c r="A10" s="156" t="s">
        <v>586</v>
      </c>
    </row>
    <row r="11" spans="1:4" s="156" customFormat="1" x14ac:dyDescent="0.3">
      <c r="A11" s="156" t="s">
        <v>587</v>
      </c>
    </row>
    <row r="12" spans="1:4" s="156" customFormat="1" x14ac:dyDescent="0.3">
      <c r="A12" s="156" t="s">
        <v>195</v>
      </c>
    </row>
    <row r="13" spans="1:4" s="156" customFormat="1" x14ac:dyDescent="0.3">
      <c r="A13" s="156" t="s">
        <v>588</v>
      </c>
    </row>
    <row r="14" spans="1:4" s="156" customFormat="1" x14ac:dyDescent="0.3"/>
    <row r="15" spans="1:4" x14ac:dyDescent="0.3">
      <c r="B15" s="17" t="s">
        <v>82</v>
      </c>
    </row>
    <row r="17" spans="2:15" x14ac:dyDescent="0.3">
      <c r="B17" s="41" t="s">
        <v>48</v>
      </c>
      <c r="C17" s="41" t="s">
        <v>45</v>
      </c>
      <c r="D17" s="41" t="s">
        <v>34</v>
      </c>
      <c r="E17" s="41" t="s">
        <v>47</v>
      </c>
      <c r="F17" s="41" t="s">
        <v>31</v>
      </c>
      <c r="G17" s="41" t="s">
        <v>46</v>
      </c>
    </row>
    <row r="18" spans="2:15" x14ac:dyDescent="0.3">
      <c r="B18" s="9" t="s">
        <v>40</v>
      </c>
      <c r="C18" s="24">
        <v>935</v>
      </c>
      <c r="D18" s="24">
        <v>1063</v>
      </c>
      <c r="E18" s="24">
        <v>901</v>
      </c>
      <c r="F18" s="24">
        <v>592</v>
      </c>
      <c r="G18" s="24">
        <v>338</v>
      </c>
    </row>
    <row r="19" spans="2:15" x14ac:dyDescent="0.3">
      <c r="B19" s="9" t="s">
        <v>41</v>
      </c>
      <c r="C19" s="24">
        <v>516</v>
      </c>
      <c r="D19" s="24">
        <v>1080</v>
      </c>
      <c r="E19" s="24">
        <v>410</v>
      </c>
      <c r="F19" s="24">
        <v>1268</v>
      </c>
      <c r="G19" s="24">
        <v>1202</v>
      </c>
    </row>
    <row r="20" spans="2:15" x14ac:dyDescent="0.3">
      <c r="B20" s="9" t="s">
        <v>42</v>
      </c>
      <c r="C20" s="24">
        <v>606</v>
      </c>
      <c r="D20" s="24">
        <v>1239</v>
      </c>
      <c r="E20" s="24">
        <v>1111</v>
      </c>
      <c r="F20" s="24">
        <v>419</v>
      </c>
      <c r="G20" s="24">
        <v>516</v>
      </c>
    </row>
    <row r="21" spans="2:15" x14ac:dyDescent="0.3">
      <c r="B21" s="9" t="s">
        <v>43</v>
      </c>
      <c r="C21" s="24">
        <v>1033</v>
      </c>
      <c r="D21" s="24">
        <v>993</v>
      </c>
      <c r="E21" s="24">
        <v>1372</v>
      </c>
      <c r="F21" s="24">
        <v>898</v>
      </c>
      <c r="G21" s="24">
        <v>406</v>
      </c>
    </row>
    <row r="22" spans="2:15" x14ac:dyDescent="0.3">
      <c r="B22" s="9" t="s">
        <v>44</v>
      </c>
      <c r="C22" s="24">
        <v>1358</v>
      </c>
      <c r="D22" s="24">
        <v>831</v>
      </c>
      <c r="E22" s="24">
        <v>1213</v>
      </c>
      <c r="F22" s="24">
        <v>907</v>
      </c>
      <c r="G22" s="24">
        <v>493</v>
      </c>
    </row>
    <row r="25" spans="2:15" x14ac:dyDescent="0.3">
      <c r="I25" s="17" t="s">
        <v>479</v>
      </c>
    </row>
    <row r="27" spans="2:15" x14ac:dyDescent="0.3">
      <c r="I27" s="44" t="str">
        <f t="array" ref="I27:N32">B17:G22</f>
        <v>Employee</v>
      </c>
      <c r="J27" s="45" t="str">
        <v>Apples</v>
      </c>
      <c r="K27" s="45" t="str">
        <v>Bananas</v>
      </c>
      <c r="L27" s="45" t="str">
        <v>Cherries</v>
      </c>
      <c r="M27" s="45" t="str">
        <v>Dates</v>
      </c>
      <c r="N27" s="45" t="str">
        <v>Eggplants</v>
      </c>
      <c r="O27" s="45" t="s">
        <v>0</v>
      </c>
    </row>
    <row r="28" spans="2:15" x14ac:dyDescent="0.3">
      <c r="I28" t="str">
        <v>Alex</v>
      </c>
      <c r="J28" s="43">
        <v>935</v>
      </c>
      <c r="K28" s="43">
        <v>1063</v>
      </c>
      <c r="L28" s="43">
        <v>901</v>
      </c>
      <c r="M28" s="43">
        <v>592</v>
      </c>
      <c r="N28" s="43">
        <v>338</v>
      </c>
      <c r="O28" s="46">
        <f t="shared" ref="O28:O33" si="0">SUM(J28:N28)</f>
        <v>3829</v>
      </c>
    </row>
    <row r="29" spans="2:15" x14ac:dyDescent="0.3">
      <c r="I29" t="str">
        <v>Bill</v>
      </c>
      <c r="J29" s="43">
        <v>516</v>
      </c>
      <c r="K29" s="43">
        <v>1080</v>
      </c>
      <c r="L29" s="43">
        <v>410</v>
      </c>
      <c r="M29" s="43">
        <v>1268</v>
      </c>
      <c r="N29" s="43">
        <v>1202</v>
      </c>
      <c r="O29" s="46">
        <f t="shared" si="0"/>
        <v>4476</v>
      </c>
    </row>
    <row r="30" spans="2:15" x14ac:dyDescent="0.3">
      <c r="I30" t="str">
        <v>Connie</v>
      </c>
      <c r="J30" s="43">
        <v>606</v>
      </c>
      <c r="K30" s="43">
        <v>1239</v>
      </c>
      <c r="L30" s="43">
        <v>1111</v>
      </c>
      <c r="M30" s="43">
        <v>419</v>
      </c>
      <c r="N30" s="43">
        <v>516</v>
      </c>
      <c r="O30" s="46">
        <f t="shared" si="0"/>
        <v>3891</v>
      </c>
    </row>
    <row r="31" spans="2:15" x14ac:dyDescent="0.3">
      <c r="I31" t="str">
        <v>Debbie</v>
      </c>
      <c r="J31" s="43">
        <v>1033</v>
      </c>
      <c r="K31" s="43">
        <v>993</v>
      </c>
      <c r="L31" s="43">
        <v>1372</v>
      </c>
      <c r="M31" s="43">
        <v>898</v>
      </c>
      <c r="N31" s="43">
        <v>406</v>
      </c>
      <c r="O31" s="46">
        <f t="shared" si="0"/>
        <v>4702</v>
      </c>
    </row>
    <row r="32" spans="2:15" x14ac:dyDescent="0.3">
      <c r="I32" t="str">
        <v>Elisa</v>
      </c>
      <c r="J32" s="43">
        <v>1358</v>
      </c>
      <c r="K32" s="43">
        <v>831</v>
      </c>
      <c r="L32" s="43">
        <v>1213</v>
      </c>
      <c r="M32" s="43">
        <v>907</v>
      </c>
      <c r="N32" s="43">
        <v>493</v>
      </c>
      <c r="O32" s="46">
        <f t="shared" si="0"/>
        <v>4802</v>
      </c>
    </row>
    <row r="33" spans="9:21" x14ac:dyDescent="0.3">
      <c r="I33" s="9" t="s">
        <v>0</v>
      </c>
      <c r="J33" s="46">
        <f>SUM(J28:J32)</f>
        <v>4448</v>
      </c>
      <c r="K33" s="46">
        <f>SUM(K28:K32)</f>
        <v>5206</v>
      </c>
      <c r="L33" s="46">
        <f>SUM(L28:L32)</f>
        <v>5007</v>
      </c>
      <c r="M33" s="46">
        <f>SUM(M28:M32)</f>
        <v>4084</v>
      </c>
      <c r="N33" s="46">
        <f>SUM(N28:N32)</f>
        <v>2955</v>
      </c>
      <c r="O33" s="46">
        <f t="shared" si="0"/>
        <v>21700</v>
      </c>
      <c r="Q33" s="43"/>
      <c r="R33" s="43"/>
      <c r="S33" s="43"/>
      <c r="T33" s="43"/>
      <c r="U33" s="43"/>
    </row>
  </sheetData>
  <mergeCells count="1">
    <mergeCell ref="A1:D1"/>
  </mergeCells>
  <conditionalFormatting sqref="I28:N32">
    <cfRule type="expression" dxfId="4" priority="5">
      <formula>MOD(ROW(),2)=0</formula>
    </cfRule>
  </conditionalFormatting>
  <conditionalFormatting sqref="P33:U33">
    <cfRule type="expression" dxfId="3" priority="4">
      <formula>MOD(ROW(),2)=0</formula>
    </cfRule>
  </conditionalFormatting>
  <conditionalFormatting sqref="I33:N33">
    <cfRule type="expression" dxfId="2" priority="3">
      <formula>MOD(ROW(),2)=0</formula>
    </cfRule>
  </conditionalFormatting>
  <conditionalFormatting sqref="O28:O32">
    <cfRule type="expression" dxfId="1" priority="2">
      <formula>MOD(ROW(),2)=0</formula>
    </cfRule>
  </conditionalFormatting>
  <conditionalFormatting sqref="O33">
    <cfRule type="expression" dxfId="0" priority="1">
      <formula>MOD(ROW(),2)=0</formula>
    </cfRule>
  </conditionalFormatting>
  <pageMargins left="0.7" right="0.7" top="0.75" bottom="0.75" header="0.3" footer="0.3"/>
  <pageSetup orientation="portrait" horizontalDpi="4294967294"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A93AA-7C40-4406-9192-B1541AF21003}">
  <dimension ref="A1:AC121"/>
  <sheetViews>
    <sheetView zoomScale="120" zoomScaleNormal="120" workbookViewId="0">
      <selection sqref="A1:E1"/>
    </sheetView>
  </sheetViews>
  <sheetFormatPr defaultColWidth="9.109375" defaultRowHeight="14.4" x14ac:dyDescent="0.3"/>
  <cols>
    <col min="1" max="1" width="10" style="143" customWidth="1"/>
    <col min="2" max="2" width="11.88671875" style="143" bestFit="1" customWidth="1"/>
    <col min="3" max="3" width="12.88671875" style="143" customWidth="1"/>
    <col min="4" max="7" width="9.109375" style="143"/>
    <col min="8" max="8" width="16" style="143" bestFit="1" customWidth="1"/>
    <col min="9" max="9" width="16.33203125" style="143" bestFit="1" customWidth="1"/>
    <col min="10" max="11" width="8.5546875" style="143" bestFit="1" customWidth="1"/>
    <col min="12" max="12" width="11.5546875" style="143" bestFit="1" customWidth="1"/>
    <col min="13" max="13" width="9.109375" style="143" bestFit="1" customWidth="1"/>
    <col min="14" max="14" width="7.44140625" style="143" bestFit="1" customWidth="1"/>
    <col min="15" max="15" width="8.44140625" style="143" bestFit="1" customWidth="1"/>
    <col min="16" max="19" width="7.44140625" style="143" bestFit="1" customWidth="1"/>
    <col min="20" max="20" width="9.33203125" style="143" bestFit="1" customWidth="1"/>
    <col min="21" max="22" width="7.44140625" style="143" bestFit="1" customWidth="1"/>
    <col min="23" max="24" width="7.6640625" style="143" bestFit="1" customWidth="1"/>
    <col min="25" max="25" width="8.44140625" style="143" bestFit="1" customWidth="1"/>
    <col min="26" max="26" width="7.6640625" style="143" bestFit="1" customWidth="1"/>
    <col min="27" max="27" width="8.44140625" style="143" bestFit="1" customWidth="1"/>
    <col min="28" max="28" width="9.88671875" style="143" bestFit="1" customWidth="1"/>
    <col min="29" max="29" width="11.44140625" style="143" bestFit="1" customWidth="1"/>
    <col min="30" max="16384" width="9.109375" style="143"/>
  </cols>
  <sheetData>
    <row r="1" spans="1:5" ht="21" x14ac:dyDescent="0.4">
      <c r="A1" s="231" t="s">
        <v>553</v>
      </c>
      <c r="B1" s="231"/>
      <c r="C1" s="231"/>
      <c r="D1" s="231"/>
      <c r="E1" s="231"/>
    </row>
    <row r="2" spans="1:5" s="156" customFormat="1" x14ac:dyDescent="0.3">
      <c r="A2" s="10" t="s">
        <v>554</v>
      </c>
    </row>
    <row r="4" spans="1:5" s="177" customFormat="1" x14ac:dyDescent="0.3">
      <c r="A4" s="17" t="s">
        <v>640</v>
      </c>
    </row>
    <row r="5" spans="1:5" s="177" customFormat="1" x14ac:dyDescent="0.3">
      <c r="A5" s="177" t="s">
        <v>644</v>
      </c>
    </row>
    <row r="6" spans="1:5" s="177" customFormat="1" x14ac:dyDescent="0.3"/>
    <row r="7" spans="1:5" x14ac:dyDescent="0.3">
      <c r="A7" s="17" t="s">
        <v>544</v>
      </c>
    </row>
    <row r="8" spans="1:5" x14ac:dyDescent="0.3">
      <c r="A8" s="143" t="s">
        <v>545</v>
      </c>
    </row>
    <row r="9" spans="1:5" x14ac:dyDescent="0.3">
      <c r="A9" s="143" t="s">
        <v>546</v>
      </c>
    </row>
    <row r="11" spans="1:5" x14ac:dyDescent="0.3">
      <c r="A11" s="17" t="s">
        <v>547</v>
      </c>
    </row>
    <row r="12" spans="1:5" x14ac:dyDescent="0.3">
      <c r="A12" s="143" t="s">
        <v>530</v>
      </c>
    </row>
    <row r="13" spans="1:5" x14ac:dyDescent="0.3">
      <c r="A13" s="143" t="s">
        <v>552</v>
      </c>
    </row>
    <row r="14" spans="1:5" x14ac:dyDescent="0.3">
      <c r="A14" s="143" t="s">
        <v>548</v>
      </c>
    </row>
    <row r="16" spans="1:5" x14ac:dyDescent="0.3">
      <c r="A16" s="17" t="s">
        <v>549</v>
      </c>
    </row>
    <row r="17" spans="1:29" x14ac:dyDescent="0.3">
      <c r="A17" s="143" t="s">
        <v>550</v>
      </c>
    </row>
    <row r="18" spans="1:29" x14ac:dyDescent="0.3">
      <c r="A18" s="143" t="s">
        <v>551</v>
      </c>
    </row>
    <row r="20" spans="1:29" x14ac:dyDescent="0.3">
      <c r="A20" s="150" t="s">
        <v>543</v>
      </c>
      <c r="B20" s="145"/>
      <c r="C20" s="145"/>
      <c r="D20" s="145"/>
      <c r="E20" s="145"/>
      <c r="F20" s="145"/>
      <c r="H20" s="150" t="s">
        <v>514</v>
      </c>
    </row>
    <row r="21" spans="1:29" x14ac:dyDescent="0.3">
      <c r="A21" s="146" t="s">
        <v>12</v>
      </c>
      <c r="B21" s="146" t="s">
        <v>13</v>
      </c>
      <c r="C21" s="146" t="s">
        <v>1</v>
      </c>
      <c r="D21" s="146" t="s">
        <v>493</v>
      </c>
      <c r="E21" s="146" t="s">
        <v>33</v>
      </c>
      <c r="F21" s="146" t="s">
        <v>15</v>
      </c>
      <c r="H21"/>
      <c r="I21"/>
      <c r="J21"/>
      <c r="K21"/>
      <c r="L21"/>
      <c r="M21"/>
      <c r="N21"/>
      <c r="O21"/>
      <c r="P21"/>
      <c r="Q21"/>
      <c r="R21"/>
      <c r="S21"/>
      <c r="T21"/>
      <c r="U21"/>
      <c r="V21"/>
      <c r="W21"/>
      <c r="X21"/>
      <c r="Y21"/>
      <c r="Z21"/>
      <c r="AA21"/>
      <c r="AB21"/>
      <c r="AC21"/>
    </row>
    <row r="22" spans="1:29" x14ac:dyDescent="0.3">
      <c r="A22" s="140">
        <v>43111</v>
      </c>
      <c r="B22" s="145" t="s">
        <v>23</v>
      </c>
      <c r="C22" s="145" t="s">
        <v>27</v>
      </c>
      <c r="D22" s="145" t="s">
        <v>503</v>
      </c>
      <c r="E22" s="147">
        <v>6.6</v>
      </c>
      <c r="F22" s="135">
        <v>815.92</v>
      </c>
      <c r="H22"/>
      <c r="I22"/>
      <c r="J22"/>
      <c r="K22"/>
      <c r="L22"/>
      <c r="M22"/>
      <c r="N22"/>
      <c r="O22"/>
      <c r="P22"/>
      <c r="Q22"/>
      <c r="R22"/>
      <c r="S22"/>
      <c r="T22"/>
      <c r="U22"/>
      <c r="V22"/>
      <c r="W22"/>
      <c r="X22"/>
      <c r="Y22"/>
      <c r="Z22"/>
      <c r="AA22"/>
      <c r="AB22"/>
      <c r="AC22"/>
    </row>
    <row r="23" spans="1:29" x14ac:dyDescent="0.3">
      <c r="A23" s="140">
        <v>43112</v>
      </c>
      <c r="B23" s="145" t="s">
        <v>500</v>
      </c>
      <c r="C23" s="145" t="s">
        <v>27</v>
      </c>
      <c r="D23" s="145" t="s">
        <v>503</v>
      </c>
      <c r="E23" s="147">
        <v>3.3</v>
      </c>
      <c r="F23" s="135">
        <v>838.87</v>
      </c>
      <c r="H23"/>
      <c r="I23"/>
      <c r="J23"/>
      <c r="K23"/>
      <c r="L23"/>
      <c r="M23"/>
      <c r="N23"/>
      <c r="O23"/>
      <c r="P23"/>
      <c r="Q23"/>
      <c r="R23"/>
      <c r="S23"/>
      <c r="T23"/>
      <c r="U23"/>
      <c r="V23"/>
      <c r="W23"/>
      <c r="X23"/>
      <c r="Y23"/>
      <c r="Z23"/>
      <c r="AA23"/>
      <c r="AB23"/>
      <c r="AC23"/>
    </row>
    <row r="24" spans="1:29" x14ac:dyDescent="0.3">
      <c r="A24" s="140">
        <v>43116</v>
      </c>
      <c r="B24" s="145" t="s">
        <v>26</v>
      </c>
      <c r="C24" s="145" t="s">
        <v>18</v>
      </c>
      <c r="D24" s="145" t="s">
        <v>497</v>
      </c>
      <c r="E24" s="147">
        <v>24.2</v>
      </c>
      <c r="F24" s="135">
        <v>780.6</v>
      </c>
      <c r="H24" s="107"/>
      <c r="I24"/>
      <c r="J24"/>
      <c r="K24"/>
      <c r="L24"/>
      <c r="M24"/>
      <c r="N24"/>
      <c r="O24"/>
      <c r="P24"/>
      <c r="Q24"/>
      <c r="R24"/>
      <c r="S24"/>
      <c r="T24"/>
      <c r="U24"/>
      <c r="V24"/>
      <c r="W24"/>
      <c r="X24"/>
      <c r="Y24"/>
      <c r="Z24"/>
      <c r="AA24"/>
      <c r="AB24"/>
      <c r="AC24"/>
    </row>
    <row r="25" spans="1:29" x14ac:dyDescent="0.3">
      <c r="A25" s="140">
        <v>43119</v>
      </c>
      <c r="B25" s="145" t="s">
        <v>23</v>
      </c>
      <c r="C25" s="145" t="s">
        <v>17</v>
      </c>
      <c r="D25" s="145" t="s">
        <v>497</v>
      </c>
      <c r="E25" s="147">
        <v>31.1</v>
      </c>
      <c r="F25" s="135">
        <v>724.31</v>
      </c>
      <c r="H25"/>
      <c r="I25"/>
      <c r="J25"/>
      <c r="K25"/>
      <c r="L25"/>
      <c r="M25"/>
      <c r="N25"/>
      <c r="O25"/>
      <c r="P25"/>
      <c r="Q25"/>
      <c r="R25"/>
      <c r="S25"/>
      <c r="T25"/>
      <c r="U25"/>
      <c r="V25"/>
      <c r="W25"/>
      <c r="X25"/>
      <c r="Y25"/>
      <c r="Z25"/>
      <c r="AA25"/>
      <c r="AB25"/>
      <c r="AC25"/>
    </row>
    <row r="26" spans="1:29" x14ac:dyDescent="0.3">
      <c r="A26" s="140">
        <v>43137</v>
      </c>
      <c r="B26" s="145" t="s">
        <v>26</v>
      </c>
      <c r="C26" s="145" t="s">
        <v>28</v>
      </c>
      <c r="D26" s="145" t="s">
        <v>503</v>
      </c>
      <c r="E26" s="147">
        <v>16.100000000000001</v>
      </c>
      <c r="F26" s="135">
        <v>207.05</v>
      </c>
      <c r="H26"/>
      <c r="I26"/>
      <c r="J26"/>
      <c r="K26"/>
      <c r="L26"/>
      <c r="M26"/>
      <c r="N26"/>
      <c r="O26"/>
      <c r="P26"/>
      <c r="Q26"/>
      <c r="R26"/>
      <c r="S26"/>
      <c r="T26"/>
      <c r="U26"/>
      <c r="V26"/>
      <c r="W26"/>
      <c r="X26"/>
      <c r="Y26"/>
      <c r="Z26"/>
      <c r="AA26"/>
      <c r="AB26"/>
      <c r="AC26"/>
    </row>
    <row r="27" spans="1:29" x14ac:dyDescent="0.3">
      <c r="A27" s="140">
        <v>43139</v>
      </c>
      <c r="B27" s="145" t="s">
        <v>502</v>
      </c>
      <c r="C27" s="145" t="s">
        <v>17</v>
      </c>
      <c r="D27" s="145" t="s">
        <v>497</v>
      </c>
      <c r="E27" s="147">
        <v>16.7</v>
      </c>
      <c r="F27" s="135">
        <v>851.84</v>
      </c>
      <c r="H27"/>
      <c r="I27"/>
      <c r="J27"/>
      <c r="K27"/>
      <c r="L27"/>
      <c r="M27"/>
      <c r="N27"/>
      <c r="O27"/>
      <c r="P27"/>
      <c r="Q27"/>
      <c r="R27"/>
      <c r="S27"/>
      <c r="T27"/>
      <c r="U27"/>
      <c r="V27"/>
      <c r="W27"/>
      <c r="X27"/>
      <c r="Y27"/>
      <c r="Z27"/>
      <c r="AA27"/>
      <c r="AB27"/>
      <c r="AC27"/>
    </row>
    <row r="28" spans="1:29" x14ac:dyDescent="0.3">
      <c r="A28" s="140">
        <v>43139</v>
      </c>
      <c r="B28" s="145" t="s">
        <v>23</v>
      </c>
      <c r="C28" s="145" t="s">
        <v>28</v>
      </c>
      <c r="D28" s="145" t="s">
        <v>503</v>
      </c>
      <c r="E28" s="147">
        <v>8.9</v>
      </c>
      <c r="F28" s="135">
        <v>409.05</v>
      </c>
      <c r="H28"/>
      <c r="I28"/>
      <c r="J28"/>
      <c r="K28"/>
      <c r="L28"/>
      <c r="M28"/>
      <c r="N28"/>
      <c r="O28"/>
      <c r="P28"/>
      <c r="Q28"/>
      <c r="R28"/>
      <c r="S28"/>
      <c r="T28"/>
      <c r="U28"/>
      <c r="V28"/>
      <c r="W28"/>
      <c r="X28"/>
      <c r="Y28"/>
      <c r="Z28"/>
      <c r="AA28"/>
      <c r="AB28"/>
      <c r="AC28"/>
    </row>
    <row r="29" spans="1:29" x14ac:dyDescent="0.3">
      <c r="A29" s="140">
        <v>43143</v>
      </c>
      <c r="B29" s="145" t="s">
        <v>496</v>
      </c>
      <c r="C29" s="145" t="s">
        <v>501</v>
      </c>
      <c r="D29" s="145" t="s">
        <v>497</v>
      </c>
      <c r="E29" s="147">
        <v>15.1</v>
      </c>
      <c r="F29" s="135">
        <v>517.69000000000005</v>
      </c>
      <c r="H29"/>
      <c r="I29"/>
      <c r="J29"/>
      <c r="K29"/>
      <c r="L29"/>
      <c r="M29"/>
      <c r="N29"/>
      <c r="O29"/>
      <c r="P29"/>
      <c r="Q29"/>
      <c r="R29"/>
      <c r="S29"/>
      <c r="T29"/>
      <c r="U29"/>
      <c r="V29"/>
      <c r="W29"/>
      <c r="X29"/>
      <c r="Y29"/>
      <c r="Z29"/>
      <c r="AA29"/>
      <c r="AB29"/>
      <c r="AC29"/>
    </row>
    <row r="30" spans="1:29" x14ac:dyDescent="0.3">
      <c r="A30" s="140">
        <v>43149</v>
      </c>
      <c r="B30" s="145" t="s">
        <v>26</v>
      </c>
      <c r="C30" s="145" t="s">
        <v>24</v>
      </c>
      <c r="D30" s="145" t="s">
        <v>497</v>
      </c>
      <c r="E30" s="147">
        <v>8.1999999999999993</v>
      </c>
      <c r="F30" s="135">
        <v>438.44</v>
      </c>
      <c r="H30"/>
      <c r="I30"/>
      <c r="J30"/>
      <c r="K30"/>
      <c r="L30"/>
      <c r="M30"/>
      <c r="N30"/>
      <c r="O30"/>
      <c r="P30"/>
      <c r="Q30"/>
      <c r="R30"/>
      <c r="S30"/>
      <c r="T30"/>
      <c r="U30"/>
      <c r="V30"/>
      <c r="W30"/>
      <c r="X30"/>
      <c r="Y30"/>
      <c r="Z30"/>
      <c r="AA30"/>
      <c r="AB30"/>
      <c r="AC30"/>
    </row>
    <row r="31" spans="1:29" x14ac:dyDescent="0.3">
      <c r="A31" s="140">
        <v>43150</v>
      </c>
      <c r="B31" s="145" t="s">
        <v>500</v>
      </c>
      <c r="C31" s="145" t="s">
        <v>322</v>
      </c>
      <c r="D31" s="145" t="s">
        <v>504</v>
      </c>
      <c r="E31" s="147">
        <v>26.2</v>
      </c>
      <c r="F31" s="135">
        <v>261.05</v>
      </c>
      <c r="H31"/>
      <c r="I31"/>
      <c r="J31"/>
      <c r="K31"/>
      <c r="L31"/>
      <c r="M31"/>
    </row>
    <row r="32" spans="1:29" x14ac:dyDescent="0.3">
      <c r="A32" s="140">
        <v>43158</v>
      </c>
      <c r="B32" s="145" t="s">
        <v>20</v>
      </c>
      <c r="C32" s="145" t="s">
        <v>45</v>
      </c>
      <c r="D32" s="145" t="s">
        <v>504</v>
      </c>
      <c r="E32" s="147">
        <v>4.0999999999999996</v>
      </c>
      <c r="F32" s="135">
        <v>449.17</v>
      </c>
      <c r="H32"/>
      <c r="I32"/>
      <c r="J32"/>
      <c r="K32"/>
      <c r="L32"/>
    </row>
    <row r="33" spans="1:12" x14ac:dyDescent="0.3">
      <c r="A33" s="140">
        <v>43160</v>
      </c>
      <c r="B33" s="145" t="s">
        <v>496</v>
      </c>
      <c r="C33" s="145" t="s">
        <v>45</v>
      </c>
      <c r="D33" s="145" t="s">
        <v>504</v>
      </c>
      <c r="E33" s="147">
        <v>17.899999999999999</v>
      </c>
      <c r="F33" s="135">
        <v>196.67</v>
      </c>
      <c r="H33"/>
      <c r="I33"/>
      <c r="J33"/>
      <c r="K33"/>
      <c r="L33"/>
    </row>
    <row r="34" spans="1:12" x14ac:dyDescent="0.3">
      <c r="A34" s="140">
        <v>43160</v>
      </c>
      <c r="B34" s="145" t="s">
        <v>496</v>
      </c>
      <c r="C34" s="145" t="s">
        <v>19</v>
      </c>
      <c r="D34" s="145" t="s">
        <v>503</v>
      </c>
      <c r="E34" s="147">
        <v>11.5</v>
      </c>
      <c r="F34" s="135">
        <v>400.86</v>
      </c>
      <c r="H34"/>
      <c r="I34"/>
      <c r="J34"/>
    </row>
    <row r="35" spans="1:12" x14ac:dyDescent="0.3">
      <c r="A35" s="140">
        <v>43162</v>
      </c>
      <c r="B35" s="145" t="s">
        <v>500</v>
      </c>
      <c r="C35" s="145" t="s">
        <v>17</v>
      </c>
      <c r="D35" s="145" t="s">
        <v>497</v>
      </c>
      <c r="E35" s="147">
        <v>27.7</v>
      </c>
      <c r="F35" s="135">
        <v>997.96</v>
      </c>
      <c r="H35"/>
      <c r="I35"/>
      <c r="J35"/>
    </row>
    <row r="36" spans="1:12" x14ac:dyDescent="0.3">
      <c r="A36" s="140">
        <v>43171</v>
      </c>
      <c r="B36" s="145" t="s">
        <v>496</v>
      </c>
      <c r="C36" s="145" t="s">
        <v>16</v>
      </c>
      <c r="D36" s="145" t="s">
        <v>504</v>
      </c>
      <c r="E36" s="147">
        <v>5</v>
      </c>
      <c r="F36" s="135">
        <v>138.6099999999999</v>
      </c>
      <c r="H36"/>
      <c r="I36"/>
      <c r="J36"/>
    </row>
    <row r="37" spans="1:12" x14ac:dyDescent="0.3">
      <c r="A37" s="140">
        <v>43173</v>
      </c>
      <c r="B37" s="145" t="s">
        <v>502</v>
      </c>
      <c r="C37" s="145" t="s">
        <v>16</v>
      </c>
      <c r="D37" s="145" t="s">
        <v>504</v>
      </c>
      <c r="E37" s="147">
        <v>3.3</v>
      </c>
      <c r="F37" s="135">
        <v>364.41</v>
      </c>
      <c r="H37"/>
      <c r="I37"/>
      <c r="J37"/>
    </row>
    <row r="38" spans="1:12" x14ac:dyDescent="0.3">
      <c r="A38" s="140">
        <v>43174</v>
      </c>
      <c r="B38" s="145" t="s">
        <v>500</v>
      </c>
      <c r="C38" s="145" t="s">
        <v>322</v>
      </c>
      <c r="D38" s="145" t="s">
        <v>504</v>
      </c>
      <c r="E38" s="147">
        <v>15.3</v>
      </c>
      <c r="F38" s="135">
        <v>1441.67</v>
      </c>
      <c r="H38"/>
      <c r="I38"/>
      <c r="J38"/>
    </row>
    <row r="39" spans="1:12" x14ac:dyDescent="0.3">
      <c r="A39" s="140">
        <v>43176</v>
      </c>
      <c r="B39" s="145" t="s">
        <v>502</v>
      </c>
      <c r="C39" s="145" t="s">
        <v>18</v>
      </c>
      <c r="D39" s="145" t="s">
        <v>497</v>
      </c>
      <c r="E39" s="147">
        <v>26</v>
      </c>
      <c r="F39" s="135">
        <v>72.25</v>
      </c>
      <c r="H39"/>
      <c r="I39"/>
      <c r="J39"/>
    </row>
    <row r="40" spans="1:12" x14ac:dyDescent="0.3">
      <c r="A40" s="140">
        <v>43181</v>
      </c>
      <c r="B40" s="145" t="s">
        <v>502</v>
      </c>
      <c r="C40" s="145" t="s">
        <v>501</v>
      </c>
      <c r="D40" s="145" t="s">
        <v>497</v>
      </c>
      <c r="E40" s="147">
        <v>5.3</v>
      </c>
      <c r="F40" s="135">
        <v>500.02</v>
      </c>
      <c r="H40"/>
      <c r="I40"/>
      <c r="J40"/>
    </row>
    <row r="41" spans="1:12" x14ac:dyDescent="0.3">
      <c r="A41" s="140">
        <v>43181</v>
      </c>
      <c r="B41" s="145" t="s">
        <v>26</v>
      </c>
      <c r="C41" s="145" t="s">
        <v>16</v>
      </c>
      <c r="D41" s="145" t="s">
        <v>504</v>
      </c>
      <c r="E41" s="147">
        <v>10.5</v>
      </c>
      <c r="F41" s="135">
        <v>506.12</v>
      </c>
      <c r="H41"/>
    </row>
    <row r="42" spans="1:12" x14ac:dyDescent="0.3">
      <c r="A42" s="140"/>
      <c r="B42" s="145"/>
      <c r="C42" s="145"/>
      <c r="D42" s="145"/>
      <c r="E42" s="147"/>
      <c r="F42" s="135"/>
      <c r="H42"/>
    </row>
    <row r="43" spans="1:12" x14ac:dyDescent="0.3">
      <c r="A43" s="140"/>
      <c r="B43" s="145"/>
      <c r="C43" s="145"/>
      <c r="D43" s="145"/>
      <c r="E43" s="147"/>
      <c r="F43" s="135"/>
      <c r="H43"/>
    </row>
    <row r="44" spans="1:12" x14ac:dyDescent="0.3">
      <c r="A44" s="140"/>
      <c r="B44" s="145"/>
      <c r="C44" s="145"/>
      <c r="D44" s="145"/>
      <c r="E44" s="147"/>
      <c r="F44" s="135"/>
      <c r="H44"/>
    </row>
    <row r="45" spans="1:12" x14ac:dyDescent="0.3">
      <c r="A45" s="140"/>
      <c r="B45" s="145"/>
      <c r="C45" s="145"/>
      <c r="D45" s="145"/>
      <c r="E45" s="147"/>
      <c r="F45" s="135"/>
    </row>
    <row r="46" spans="1:12" x14ac:dyDescent="0.3">
      <c r="A46" s="140"/>
      <c r="B46" s="145"/>
      <c r="C46" s="145"/>
      <c r="D46" s="145"/>
      <c r="E46" s="147"/>
      <c r="F46" s="135"/>
    </row>
    <row r="47" spans="1:12" x14ac:dyDescent="0.3">
      <c r="A47" s="140"/>
      <c r="B47" s="145"/>
      <c r="C47" s="145"/>
      <c r="D47" s="145"/>
      <c r="E47" s="147"/>
      <c r="F47" s="135"/>
    </row>
    <row r="48" spans="1:12" x14ac:dyDescent="0.3">
      <c r="A48" s="140"/>
      <c r="B48" s="145"/>
      <c r="C48" s="145"/>
      <c r="D48" s="145"/>
      <c r="E48" s="147"/>
      <c r="F48" s="135"/>
    </row>
    <row r="49" spans="1:6" x14ac:dyDescent="0.3">
      <c r="A49" s="140"/>
      <c r="B49" s="145"/>
      <c r="C49" s="145"/>
      <c r="D49" s="145"/>
      <c r="E49" s="147"/>
      <c r="F49" s="135"/>
    </row>
    <row r="50" spans="1:6" x14ac:dyDescent="0.3">
      <c r="A50" s="140"/>
      <c r="B50" s="145"/>
      <c r="C50" s="145"/>
      <c r="D50" s="145"/>
      <c r="E50" s="147"/>
      <c r="F50" s="135"/>
    </row>
    <row r="51" spans="1:6" x14ac:dyDescent="0.3">
      <c r="A51" s="140"/>
      <c r="B51" s="145"/>
      <c r="C51" s="145"/>
      <c r="D51" s="145"/>
      <c r="E51" s="147"/>
      <c r="F51" s="135"/>
    </row>
    <row r="52" spans="1:6" x14ac:dyDescent="0.3">
      <c r="A52" s="140"/>
      <c r="B52" s="145"/>
      <c r="C52" s="145"/>
      <c r="D52" s="145"/>
      <c r="E52" s="147"/>
      <c r="F52" s="135"/>
    </row>
    <row r="53" spans="1:6" x14ac:dyDescent="0.3">
      <c r="A53" s="140"/>
      <c r="B53" s="145"/>
      <c r="C53" s="145"/>
      <c r="D53" s="145"/>
      <c r="E53" s="147"/>
      <c r="F53" s="135"/>
    </row>
    <row r="54" spans="1:6" x14ac:dyDescent="0.3">
      <c r="A54" s="140"/>
      <c r="B54" s="145"/>
      <c r="C54" s="145"/>
      <c r="D54" s="145"/>
      <c r="E54" s="147"/>
      <c r="F54" s="135"/>
    </row>
    <row r="55" spans="1:6" x14ac:dyDescent="0.3">
      <c r="A55" s="140"/>
      <c r="B55" s="145"/>
      <c r="C55" s="145"/>
      <c r="D55" s="145"/>
      <c r="E55" s="147"/>
      <c r="F55" s="135"/>
    </row>
    <row r="56" spans="1:6" x14ac:dyDescent="0.3">
      <c r="A56" s="140"/>
      <c r="B56" s="145"/>
      <c r="C56" s="145"/>
      <c r="D56" s="145"/>
      <c r="E56" s="147"/>
      <c r="F56" s="135"/>
    </row>
    <row r="57" spans="1:6" x14ac:dyDescent="0.3">
      <c r="A57" s="140"/>
      <c r="B57" s="145"/>
      <c r="C57" s="145"/>
      <c r="D57" s="145"/>
      <c r="E57" s="147"/>
      <c r="F57" s="135"/>
    </row>
    <row r="58" spans="1:6" x14ac:dyDescent="0.3">
      <c r="A58" s="140"/>
      <c r="B58" s="145"/>
      <c r="C58" s="145"/>
      <c r="D58" s="145"/>
      <c r="E58" s="147"/>
      <c r="F58" s="135"/>
    </row>
    <row r="59" spans="1:6" x14ac:dyDescent="0.3">
      <c r="A59" s="140"/>
      <c r="B59" s="145"/>
      <c r="C59" s="145"/>
      <c r="D59" s="145"/>
      <c r="E59" s="147"/>
      <c r="F59" s="135"/>
    </row>
    <row r="60" spans="1:6" x14ac:dyDescent="0.3">
      <c r="A60" s="140"/>
      <c r="B60" s="145"/>
      <c r="C60" s="145"/>
      <c r="D60" s="145"/>
      <c r="E60" s="147"/>
      <c r="F60" s="135"/>
    </row>
    <row r="61" spans="1:6" x14ac:dyDescent="0.3">
      <c r="A61" s="140"/>
      <c r="B61" s="145"/>
      <c r="C61" s="145"/>
      <c r="D61" s="145"/>
      <c r="E61" s="147"/>
      <c r="F61" s="135"/>
    </row>
    <row r="62" spans="1:6" x14ac:dyDescent="0.3">
      <c r="A62" s="140"/>
      <c r="B62" s="145"/>
      <c r="C62" s="145"/>
      <c r="D62" s="145"/>
      <c r="E62" s="147"/>
      <c r="F62" s="135"/>
    </row>
    <row r="63" spans="1:6" x14ac:dyDescent="0.3">
      <c r="A63" s="140"/>
      <c r="B63" s="145"/>
      <c r="C63" s="145"/>
      <c r="D63" s="145"/>
      <c r="E63" s="147"/>
      <c r="F63" s="135"/>
    </row>
    <row r="64" spans="1:6" x14ac:dyDescent="0.3">
      <c r="A64" s="140"/>
      <c r="B64" s="145"/>
      <c r="C64" s="145"/>
      <c r="D64" s="145"/>
      <c r="E64" s="147"/>
      <c r="F64" s="135"/>
    </row>
    <row r="65" spans="1:6" x14ac:dyDescent="0.3">
      <c r="A65" s="140"/>
      <c r="B65" s="145"/>
      <c r="C65" s="145"/>
      <c r="D65" s="145"/>
      <c r="E65" s="147"/>
      <c r="F65" s="135"/>
    </row>
    <row r="66" spans="1:6" x14ac:dyDescent="0.3">
      <c r="A66" s="140"/>
      <c r="B66" s="145"/>
      <c r="C66" s="145"/>
      <c r="D66" s="145"/>
      <c r="E66" s="147"/>
      <c r="F66" s="135"/>
    </row>
    <row r="67" spans="1:6" x14ac:dyDescent="0.3">
      <c r="A67" s="140"/>
      <c r="B67" s="145"/>
      <c r="C67" s="145"/>
      <c r="D67" s="145"/>
      <c r="E67" s="147"/>
      <c r="F67" s="135"/>
    </row>
    <row r="68" spans="1:6" x14ac:dyDescent="0.3">
      <c r="A68" s="140"/>
      <c r="B68" s="145"/>
      <c r="C68" s="145"/>
      <c r="D68" s="145"/>
      <c r="E68" s="147"/>
      <c r="F68" s="135"/>
    </row>
    <row r="69" spans="1:6" x14ac:dyDescent="0.3">
      <c r="A69" s="140"/>
      <c r="B69" s="145"/>
      <c r="C69" s="145"/>
      <c r="D69" s="145"/>
      <c r="E69" s="147"/>
      <c r="F69" s="135"/>
    </row>
    <row r="70" spans="1:6" x14ac:dyDescent="0.3">
      <c r="A70" s="140"/>
      <c r="B70" s="145"/>
      <c r="C70" s="145"/>
      <c r="D70" s="145"/>
      <c r="E70" s="147"/>
      <c r="F70" s="135"/>
    </row>
    <row r="71" spans="1:6" x14ac:dyDescent="0.3">
      <c r="A71" s="140"/>
      <c r="B71" s="145"/>
      <c r="C71" s="145"/>
      <c r="D71" s="145"/>
      <c r="E71" s="147"/>
      <c r="F71" s="135"/>
    </row>
    <row r="72" spans="1:6" x14ac:dyDescent="0.3">
      <c r="A72" s="140"/>
      <c r="B72" s="145"/>
      <c r="C72" s="145"/>
      <c r="D72" s="145"/>
      <c r="E72" s="147"/>
      <c r="F72" s="135"/>
    </row>
    <row r="73" spans="1:6" x14ac:dyDescent="0.3">
      <c r="A73" s="140"/>
      <c r="B73" s="145"/>
      <c r="C73" s="145"/>
      <c r="D73" s="145"/>
      <c r="E73" s="147"/>
      <c r="F73" s="135"/>
    </row>
    <row r="74" spans="1:6" x14ac:dyDescent="0.3">
      <c r="A74" s="140"/>
      <c r="B74" s="145"/>
      <c r="C74" s="145"/>
      <c r="D74" s="145"/>
      <c r="E74" s="147"/>
      <c r="F74" s="135"/>
    </row>
    <row r="75" spans="1:6" x14ac:dyDescent="0.3">
      <c r="A75" s="140"/>
      <c r="B75" s="145"/>
      <c r="C75" s="145"/>
      <c r="D75" s="145"/>
      <c r="E75" s="147"/>
      <c r="F75" s="135"/>
    </row>
    <row r="76" spans="1:6" x14ac:dyDescent="0.3">
      <c r="A76" s="140"/>
      <c r="B76" s="145"/>
      <c r="C76" s="145"/>
      <c r="D76" s="145"/>
      <c r="E76" s="147"/>
      <c r="F76" s="135"/>
    </row>
    <row r="77" spans="1:6" x14ac:dyDescent="0.3">
      <c r="A77" s="140"/>
      <c r="B77" s="145"/>
      <c r="C77" s="145"/>
      <c r="D77" s="145"/>
      <c r="E77" s="147"/>
      <c r="F77" s="135"/>
    </row>
    <row r="78" spans="1:6" x14ac:dyDescent="0.3">
      <c r="A78" s="140"/>
      <c r="B78" s="145"/>
      <c r="C78" s="145"/>
      <c r="D78" s="145"/>
      <c r="E78" s="147"/>
      <c r="F78" s="135"/>
    </row>
    <row r="79" spans="1:6" x14ac:dyDescent="0.3">
      <c r="A79" s="140"/>
      <c r="B79" s="145"/>
      <c r="C79" s="145"/>
      <c r="D79" s="145"/>
      <c r="E79" s="147"/>
      <c r="F79" s="135"/>
    </row>
    <row r="80" spans="1:6" x14ac:dyDescent="0.3">
      <c r="A80" s="140"/>
      <c r="B80" s="145"/>
      <c r="C80" s="145"/>
      <c r="D80" s="145"/>
      <c r="E80" s="147"/>
      <c r="F80" s="135"/>
    </row>
    <row r="81" spans="1:6" x14ac:dyDescent="0.3">
      <c r="A81" s="140"/>
      <c r="B81" s="145"/>
      <c r="C81" s="145"/>
      <c r="D81" s="145"/>
      <c r="E81" s="147"/>
      <c r="F81" s="135"/>
    </row>
    <row r="82" spans="1:6" x14ac:dyDescent="0.3">
      <c r="A82" s="140"/>
      <c r="B82" s="145"/>
      <c r="C82" s="145"/>
      <c r="D82" s="145"/>
      <c r="E82" s="147"/>
      <c r="F82" s="135"/>
    </row>
    <row r="83" spans="1:6" x14ac:dyDescent="0.3">
      <c r="A83" s="140"/>
      <c r="B83" s="145"/>
      <c r="C83" s="145"/>
      <c r="D83" s="145"/>
      <c r="E83" s="147"/>
      <c r="F83" s="135"/>
    </row>
    <row r="84" spans="1:6" x14ac:dyDescent="0.3">
      <c r="A84" s="140"/>
      <c r="B84" s="145"/>
      <c r="C84" s="145"/>
      <c r="D84" s="145"/>
      <c r="E84" s="147"/>
      <c r="F84" s="135"/>
    </row>
    <row r="85" spans="1:6" x14ac:dyDescent="0.3">
      <c r="A85" s="140"/>
      <c r="B85" s="145"/>
      <c r="C85" s="145"/>
      <c r="D85" s="145"/>
      <c r="E85" s="147"/>
      <c r="F85" s="135"/>
    </row>
    <row r="86" spans="1:6" x14ac:dyDescent="0.3">
      <c r="A86" s="140"/>
      <c r="B86" s="145"/>
      <c r="C86" s="145"/>
      <c r="D86" s="145"/>
      <c r="E86" s="147"/>
      <c r="F86" s="135"/>
    </row>
    <row r="87" spans="1:6" x14ac:dyDescent="0.3">
      <c r="A87" s="140"/>
      <c r="B87" s="145"/>
      <c r="C87" s="145"/>
      <c r="D87" s="145"/>
      <c r="E87" s="147"/>
      <c r="F87" s="135"/>
    </row>
    <row r="88" spans="1:6" x14ac:dyDescent="0.3">
      <c r="A88" s="140"/>
      <c r="B88" s="145"/>
      <c r="C88" s="145"/>
      <c r="D88" s="145"/>
      <c r="E88" s="147"/>
      <c r="F88" s="135"/>
    </row>
    <row r="89" spans="1:6" x14ac:dyDescent="0.3">
      <c r="A89" s="140"/>
      <c r="B89" s="145"/>
      <c r="C89" s="145"/>
      <c r="D89" s="145"/>
      <c r="E89" s="147"/>
      <c r="F89" s="135"/>
    </row>
    <row r="90" spans="1:6" x14ac:dyDescent="0.3">
      <c r="A90" s="140"/>
      <c r="B90" s="145"/>
      <c r="C90" s="145"/>
      <c r="D90" s="145"/>
      <c r="E90" s="147"/>
      <c r="F90" s="135"/>
    </row>
    <row r="91" spans="1:6" x14ac:dyDescent="0.3">
      <c r="A91" s="140"/>
      <c r="B91" s="145"/>
      <c r="C91" s="145"/>
      <c r="D91" s="145"/>
      <c r="E91" s="147"/>
      <c r="F91" s="135"/>
    </row>
    <row r="92" spans="1:6" x14ac:dyDescent="0.3">
      <c r="A92" s="140"/>
      <c r="B92" s="145"/>
      <c r="C92" s="145"/>
      <c r="D92" s="145"/>
      <c r="E92" s="147"/>
      <c r="F92" s="135"/>
    </row>
    <row r="93" spans="1:6" x14ac:dyDescent="0.3">
      <c r="A93" s="140"/>
      <c r="B93" s="145"/>
      <c r="C93" s="145"/>
      <c r="D93" s="145"/>
      <c r="E93" s="147"/>
      <c r="F93" s="135"/>
    </row>
    <row r="94" spans="1:6" x14ac:dyDescent="0.3">
      <c r="A94" s="140"/>
      <c r="B94" s="145"/>
      <c r="C94" s="145"/>
      <c r="D94" s="145"/>
      <c r="E94" s="147"/>
      <c r="F94" s="135"/>
    </row>
    <row r="95" spans="1:6" x14ac:dyDescent="0.3">
      <c r="A95" s="140"/>
      <c r="B95" s="145"/>
      <c r="C95" s="145"/>
      <c r="D95" s="145"/>
      <c r="E95" s="147"/>
      <c r="F95" s="135"/>
    </row>
    <row r="96" spans="1:6" x14ac:dyDescent="0.3">
      <c r="A96" s="140"/>
      <c r="B96" s="145"/>
      <c r="C96" s="145"/>
      <c r="D96" s="145"/>
      <c r="E96" s="147"/>
      <c r="F96" s="135"/>
    </row>
    <row r="97" spans="1:6" x14ac:dyDescent="0.3">
      <c r="A97" s="140"/>
      <c r="B97" s="145"/>
      <c r="C97" s="145"/>
      <c r="D97" s="145"/>
      <c r="E97" s="147"/>
      <c r="F97" s="135"/>
    </row>
    <row r="98" spans="1:6" x14ac:dyDescent="0.3">
      <c r="A98" s="140"/>
      <c r="B98" s="145"/>
      <c r="C98" s="145"/>
      <c r="D98" s="145"/>
      <c r="E98" s="147"/>
      <c r="F98" s="135"/>
    </row>
    <row r="99" spans="1:6" x14ac:dyDescent="0.3">
      <c r="A99" s="140"/>
      <c r="B99" s="145"/>
      <c r="C99" s="145"/>
      <c r="D99" s="145"/>
      <c r="E99" s="147"/>
      <c r="F99" s="135"/>
    </row>
    <row r="100" spans="1:6" x14ac:dyDescent="0.3">
      <c r="A100" s="140"/>
      <c r="B100" s="145"/>
      <c r="C100" s="145"/>
      <c r="D100" s="145"/>
      <c r="E100" s="147"/>
      <c r="F100" s="135"/>
    </row>
    <row r="101" spans="1:6" x14ac:dyDescent="0.3">
      <c r="A101" s="140"/>
      <c r="B101" s="145"/>
      <c r="C101" s="145"/>
      <c r="D101" s="145"/>
      <c r="E101" s="147"/>
      <c r="F101" s="135"/>
    </row>
    <row r="102" spans="1:6" x14ac:dyDescent="0.3">
      <c r="A102" s="140"/>
      <c r="B102" s="145"/>
      <c r="C102" s="145"/>
      <c r="D102" s="145"/>
      <c r="E102" s="147"/>
      <c r="F102" s="135"/>
    </row>
    <row r="103" spans="1:6" x14ac:dyDescent="0.3">
      <c r="A103" s="140"/>
      <c r="B103" s="145"/>
      <c r="C103" s="145"/>
      <c r="D103" s="145"/>
      <c r="E103" s="147"/>
      <c r="F103" s="135"/>
    </row>
    <row r="104" spans="1:6" x14ac:dyDescent="0.3">
      <c r="A104" s="140"/>
      <c r="B104" s="145"/>
      <c r="C104" s="145"/>
      <c r="D104" s="145"/>
      <c r="E104" s="147"/>
      <c r="F104" s="135"/>
    </row>
    <row r="105" spans="1:6" x14ac:dyDescent="0.3">
      <c r="A105" s="140"/>
      <c r="B105" s="145"/>
      <c r="C105" s="145"/>
      <c r="D105" s="145"/>
      <c r="E105" s="147"/>
      <c r="F105" s="135"/>
    </row>
    <row r="106" spans="1:6" x14ac:dyDescent="0.3">
      <c r="A106" s="140"/>
      <c r="B106" s="145"/>
      <c r="C106" s="145"/>
      <c r="D106" s="145"/>
      <c r="E106" s="147"/>
      <c r="F106" s="135"/>
    </row>
    <row r="107" spans="1:6" x14ac:dyDescent="0.3">
      <c r="A107" s="140"/>
      <c r="B107" s="145"/>
      <c r="C107" s="145"/>
      <c r="D107" s="145"/>
      <c r="E107" s="147"/>
      <c r="F107" s="135"/>
    </row>
    <row r="108" spans="1:6" x14ac:dyDescent="0.3">
      <c r="A108" s="140"/>
      <c r="B108" s="145"/>
      <c r="C108" s="145"/>
      <c r="D108" s="145"/>
      <c r="E108" s="147"/>
      <c r="F108" s="135"/>
    </row>
    <row r="109" spans="1:6" x14ac:dyDescent="0.3">
      <c r="A109" s="140"/>
      <c r="B109" s="145"/>
      <c r="C109" s="145"/>
      <c r="D109" s="145"/>
      <c r="E109" s="147"/>
      <c r="F109" s="135"/>
    </row>
    <row r="110" spans="1:6" x14ac:dyDescent="0.3">
      <c r="A110" s="140"/>
      <c r="B110" s="145"/>
      <c r="C110" s="145"/>
      <c r="D110" s="145"/>
      <c r="E110" s="147"/>
      <c r="F110" s="135"/>
    </row>
    <row r="111" spans="1:6" x14ac:dyDescent="0.3">
      <c r="A111" s="140"/>
      <c r="B111" s="145"/>
      <c r="C111" s="145"/>
      <c r="D111" s="145"/>
      <c r="E111" s="147"/>
      <c r="F111" s="135"/>
    </row>
    <row r="112" spans="1:6" x14ac:dyDescent="0.3">
      <c r="A112" s="140"/>
      <c r="B112" s="145"/>
      <c r="C112" s="145"/>
      <c r="D112" s="145"/>
      <c r="E112" s="147"/>
      <c r="F112" s="135"/>
    </row>
    <row r="113" spans="1:6" x14ac:dyDescent="0.3">
      <c r="A113" s="140"/>
      <c r="B113" s="145"/>
      <c r="C113" s="145"/>
      <c r="D113" s="145"/>
      <c r="E113" s="147"/>
      <c r="F113" s="135"/>
    </row>
    <row r="114" spans="1:6" x14ac:dyDescent="0.3">
      <c r="A114" s="140"/>
      <c r="B114" s="145"/>
      <c r="C114" s="145"/>
      <c r="D114" s="145"/>
      <c r="E114" s="147"/>
      <c r="F114" s="135"/>
    </row>
    <row r="115" spans="1:6" x14ac:dyDescent="0.3">
      <c r="A115" s="140"/>
      <c r="B115" s="145"/>
      <c r="C115" s="145"/>
      <c r="D115" s="145"/>
      <c r="E115" s="147"/>
      <c r="F115" s="135"/>
    </row>
    <row r="116" spans="1:6" x14ac:dyDescent="0.3">
      <c r="A116" s="140"/>
      <c r="B116" s="145"/>
      <c r="C116" s="145"/>
      <c r="D116" s="145"/>
      <c r="E116" s="147"/>
      <c r="F116" s="135"/>
    </row>
    <row r="117" spans="1:6" x14ac:dyDescent="0.3">
      <c r="A117" s="140"/>
      <c r="B117" s="145"/>
      <c r="C117" s="145"/>
      <c r="D117" s="145"/>
      <c r="E117" s="147"/>
      <c r="F117" s="135"/>
    </row>
    <row r="118" spans="1:6" x14ac:dyDescent="0.3">
      <c r="A118" s="140"/>
      <c r="B118" s="145"/>
      <c r="C118" s="145"/>
      <c r="D118" s="145"/>
      <c r="E118" s="147"/>
      <c r="F118" s="135"/>
    </row>
    <row r="119" spans="1:6" x14ac:dyDescent="0.3">
      <c r="A119" s="140"/>
      <c r="B119" s="145"/>
      <c r="C119" s="145"/>
      <c r="D119" s="145"/>
      <c r="E119" s="147"/>
      <c r="F119" s="135"/>
    </row>
    <row r="120" spans="1:6" x14ac:dyDescent="0.3">
      <c r="A120" s="140"/>
      <c r="B120" s="145"/>
      <c r="C120" s="145"/>
      <c r="D120" s="145"/>
      <c r="E120" s="147"/>
      <c r="F120" s="135"/>
    </row>
    <row r="121" spans="1:6" x14ac:dyDescent="0.3">
      <c r="A121" s="140"/>
      <c r="B121" s="145"/>
      <c r="C121" s="145"/>
      <c r="D121" s="145"/>
      <c r="E121" s="147"/>
      <c r="F121" s="135"/>
    </row>
  </sheetData>
  <sortState xmlns:xlrd2="http://schemas.microsoft.com/office/spreadsheetml/2017/richdata2" ref="A22:F41">
    <sortCondition ref="A23"/>
  </sortState>
  <mergeCells count="1">
    <mergeCell ref="A1:E1"/>
  </mergeCells>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04C8-C2AB-A74B-A233-0E07DA36E27C}">
  <dimension ref="A1:F91"/>
  <sheetViews>
    <sheetView zoomScale="120" zoomScaleNormal="120" workbookViewId="0">
      <selection sqref="A1:B1"/>
    </sheetView>
  </sheetViews>
  <sheetFormatPr defaultColWidth="11.44140625" defaultRowHeight="14.4" x14ac:dyDescent="0.3"/>
  <sheetData>
    <row r="1" spans="1:5" ht="21" x14ac:dyDescent="0.4">
      <c r="A1" s="231" t="s">
        <v>621</v>
      </c>
      <c r="B1" s="231"/>
      <c r="C1" s="175"/>
      <c r="D1" s="175"/>
      <c r="E1" s="175"/>
    </row>
    <row r="3" spans="1:5" s="176" customFormat="1" x14ac:dyDescent="0.3">
      <c r="A3" s="9" t="s">
        <v>682</v>
      </c>
    </row>
    <row r="4" spans="1:5" s="176" customFormat="1" x14ac:dyDescent="0.3">
      <c r="A4" s="176" t="s">
        <v>683</v>
      </c>
    </row>
    <row r="5" spans="1:5" s="176" customFormat="1" x14ac:dyDescent="0.3">
      <c r="A5" s="22" t="s">
        <v>637</v>
      </c>
    </row>
    <row r="6" spans="1:5" s="176" customFormat="1" x14ac:dyDescent="0.3">
      <c r="A6" s="22" t="s">
        <v>638</v>
      </c>
    </row>
    <row r="7" spans="1:5" s="176" customFormat="1" x14ac:dyDescent="0.3">
      <c r="A7" s="22" t="s">
        <v>646</v>
      </c>
    </row>
    <row r="8" spans="1:5" s="176" customFormat="1" x14ac:dyDescent="0.3">
      <c r="A8" s="22" t="s">
        <v>645</v>
      </c>
    </row>
    <row r="9" spans="1:5" s="200" customFormat="1" x14ac:dyDescent="0.3">
      <c r="A9" s="22" t="s">
        <v>647</v>
      </c>
    </row>
    <row r="10" spans="1:5" s="176" customFormat="1" x14ac:dyDescent="0.3">
      <c r="A10" s="22"/>
    </row>
    <row r="11" spans="1:5" s="200" customFormat="1" x14ac:dyDescent="0.3">
      <c r="A11" s="9" t="s">
        <v>648</v>
      </c>
    </row>
    <row r="12" spans="1:5" s="176" customFormat="1" x14ac:dyDescent="0.3">
      <c r="A12" s="176" t="s">
        <v>622</v>
      </c>
    </row>
    <row r="13" spans="1:5" s="200" customFormat="1" x14ac:dyDescent="0.3">
      <c r="A13" s="22" t="s">
        <v>649</v>
      </c>
    </row>
    <row r="14" spans="1:5" s="176" customFormat="1" x14ac:dyDescent="0.3">
      <c r="A14" s="176" t="s">
        <v>623</v>
      </c>
    </row>
    <row r="15" spans="1:5" s="200" customFormat="1" x14ac:dyDescent="0.3">
      <c r="A15" s="22" t="s">
        <v>650</v>
      </c>
    </row>
    <row r="16" spans="1:5" s="176" customFormat="1" x14ac:dyDescent="0.3">
      <c r="A16" s="176" t="s">
        <v>624</v>
      </c>
    </row>
    <row r="17" spans="1:1" s="200" customFormat="1" x14ac:dyDescent="0.3">
      <c r="A17" s="22" t="s">
        <v>651</v>
      </c>
    </row>
    <row r="18" spans="1:1" s="176" customFormat="1" x14ac:dyDescent="0.3">
      <c r="A18" s="176" t="s">
        <v>653</v>
      </c>
    </row>
    <row r="19" spans="1:1" s="200" customFormat="1" x14ac:dyDescent="0.3">
      <c r="A19" s="22" t="s">
        <v>652</v>
      </c>
    </row>
    <row r="20" spans="1:1" s="176" customFormat="1" x14ac:dyDescent="0.3">
      <c r="A20" s="176" t="s">
        <v>656</v>
      </c>
    </row>
    <row r="21" spans="1:1" s="200" customFormat="1" x14ac:dyDescent="0.3">
      <c r="A21" s="22" t="s">
        <v>654</v>
      </c>
    </row>
    <row r="22" spans="1:1" s="200" customFormat="1" x14ac:dyDescent="0.3">
      <c r="A22" s="22" t="s">
        <v>655</v>
      </c>
    </row>
    <row r="23" spans="1:1" s="200" customFormat="1" x14ac:dyDescent="0.3">
      <c r="A23" s="200" t="s">
        <v>657</v>
      </c>
    </row>
    <row r="24" spans="1:1" s="200" customFormat="1" x14ac:dyDescent="0.3">
      <c r="A24" s="22" t="s">
        <v>658</v>
      </c>
    </row>
    <row r="25" spans="1:1" s="200" customFormat="1" x14ac:dyDescent="0.3">
      <c r="A25" s="22" t="s">
        <v>659</v>
      </c>
    </row>
    <row r="26" spans="1:1" s="200" customFormat="1" x14ac:dyDescent="0.3">
      <c r="A26" s="22" t="s">
        <v>660</v>
      </c>
    </row>
    <row r="27" spans="1:1" s="176" customFormat="1" x14ac:dyDescent="0.3"/>
    <row r="28" spans="1:1" s="176" customFormat="1" x14ac:dyDescent="0.3">
      <c r="A28" s="9" t="s">
        <v>680</v>
      </c>
    </row>
    <row r="29" spans="1:1" s="200" customFormat="1" x14ac:dyDescent="0.3">
      <c r="A29" s="200" t="s">
        <v>681</v>
      </c>
    </row>
    <row r="30" spans="1:1" s="200" customFormat="1" x14ac:dyDescent="0.3">
      <c r="A30" s="22" t="s">
        <v>668</v>
      </c>
    </row>
    <row r="31" spans="1:1" s="176" customFormat="1" x14ac:dyDescent="0.3">
      <c r="A31" s="22" t="s">
        <v>669</v>
      </c>
    </row>
    <row r="32" spans="1:1" s="201" customFormat="1" x14ac:dyDescent="0.3">
      <c r="A32" s="33" t="s">
        <v>670</v>
      </c>
    </row>
    <row r="33" spans="1:6" s="201" customFormat="1" x14ac:dyDescent="0.3">
      <c r="A33" s="22" t="s">
        <v>671</v>
      </c>
    </row>
    <row r="34" spans="1:6" s="176" customFormat="1" x14ac:dyDescent="0.3">
      <c r="A34" s="176" t="s">
        <v>629</v>
      </c>
    </row>
    <row r="35" spans="1:6" s="201" customFormat="1" x14ac:dyDescent="0.3">
      <c r="A35" s="22" t="s">
        <v>672</v>
      </c>
    </row>
    <row r="36" spans="1:6" s="201" customFormat="1" x14ac:dyDescent="0.3">
      <c r="A36" s="22" t="s">
        <v>673</v>
      </c>
    </row>
    <row r="37" spans="1:6" s="201" customFormat="1" x14ac:dyDescent="0.3">
      <c r="A37" s="22" t="s">
        <v>674</v>
      </c>
    </row>
    <row r="38" spans="1:6" s="201" customFormat="1" x14ac:dyDescent="0.3">
      <c r="A38" s="176" t="s">
        <v>630</v>
      </c>
    </row>
    <row r="39" spans="1:6" s="201" customFormat="1" x14ac:dyDescent="0.3">
      <c r="A39" s="22" t="s">
        <v>678</v>
      </c>
    </row>
    <row r="40" spans="1:6" s="201" customFormat="1" x14ac:dyDescent="0.3">
      <c r="A40" s="22" t="s">
        <v>675</v>
      </c>
    </row>
    <row r="41" spans="1:6" s="201" customFormat="1" x14ac:dyDescent="0.3">
      <c r="A41" s="176" t="s">
        <v>631</v>
      </c>
    </row>
    <row r="42" spans="1:6" s="176" customFormat="1" x14ac:dyDescent="0.3">
      <c r="A42" s="22" t="s">
        <v>676</v>
      </c>
    </row>
    <row r="43" spans="1:6" s="176" customFormat="1" x14ac:dyDescent="0.3">
      <c r="A43" s="22" t="s">
        <v>677</v>
      </c>
    </row>
    <row r="44" spans="1:6" s="176" customFormat="1" x14ac:dyDescent="0.3">
      <c r="A44" s="176" t="s">
        <v>632</v>
      </c>
    </row>
    <row r="45" spans="1:6" x14ac:dyDescent="0.3">
      <c r="A45" s="22" t="s">
        <v>678</v>
      </c>
    </row>
    <row r="46" spans="1:6" s="201" customFormat="1" x14ac:dyDescent="0.3">
      <c r="A46" s="22" t="s">
        <v>679</v>
      </c>
    </row>
    <row r="47" spans="1:6" s="201" customFormat="1" x14ac:dyDescent="0.3">
      <c r="A47" s="22"/>
    </row>
    <row r="48" spans="1:6" x14ac:dyDescent="0.3">
      <c r="C48" s="201"/>
      <c r="D48" s="201"/>
      <c r="E48" s="201"/>
      <c r="F48" s="201"/>
    </row>
    <row r="49" spans="1:6" ht="18" thickBot="1" x14ac:dyDescent="0.4">
      <c r="A49" s="232" t="s">
        <v>628</v>
      </c>
      <c r="B49" s="232"/>
      <c r="C49" s="232"/>
      <c r="D49" s="232"/>
      <c r="E49" s="232"/>
      <c r="F49" s="232"/>
    </row>
    <row r="50" spans="1:6" ht="15" thickTop="1" x14ac:dyDescent="0.3">
      <c r="A50" s="178" t="s">
        <v>1</v>
      </c>
      <c r="B50" s="199">
        <v>2014</v>
      </c>
      <c r="C50" s="199">
        <v>2015</v>
      </c>
      <c r="D50" s="199">
        <v>2016</v>
      </c>
      <c r="E50" s="199">
        <v>2017</v>
      </c>
      <c r="F50" s="199">
        <v>2018</v>
      </c>
    </row>
    <row r="51" spans="1:6" x14ac:dyDescent="0.3">
      <c r="A51" s="179" t="s">
        <v>616</v>
      </c>
      <c r="B51" s="180">
        <v>24079</v>
      </c>
      <c r="C51" s="181">
        <v>25471</v>
      </c>
      <c r="D51" s="181">
        <v>22831</v>
      </c>
      <c r="E51" s="181">
        <v>25850</v>
      </c>
      <c r="F51" s="181">
        <v>25484</v>
      </c>
    </row>
    <row r="52" spans="1:6" x14ac:dyDescent="0.3">
      <c r="A52" s="182" t="s">
        <v>617</v>
      </c>
      <c r="B52" s="183">
        <v>18063</v>
      </c>
      <c r="C52" s="184">
        <v>19909</v>
      </c>
      <c r="D52" s="184">
        <v>24348</v>
      </c>
      <c r="E52" s="184">
        <v>29980</v>
      </c>
      <c r="F52" s="184">
        <v>37190</v>
      </c>
    </row>
    <row r="53" spans="1:6" x14ac:dyDescent="0.3">
      <c r="A53" s="179" t="s">
        <v>618</v>
      </c>
      <c r="B53" s="180">
        <v>101991</v>
      </c>
      <c r="C53" s="181">
        <v>155041</v>
      </c>
      <c r="D53" s="181">
        <v>136700</v>
      </c>
      <c r="E53" s="181">
        <v>141319</v>
      </c>
      <c r="F53" s="181">
        <v>166699</v>
      </c>
    </row>
    <row r="54" spans="1:6" x14ac:dyDescent="0.3">
      <c r="A54" s="185" t="s">
        <v>619</v>
      </c>
      <c r="B54" s="186">
        <v>30283</v>
      </c>
      <c r="C54" s="187">
        <v>23227</v>
      </c>
      <c r="D54" s="187">
        <v>20628</v>
      </c>
      <c r="E54" s="187">
        <v>19222</v>
      </c>
      <c r="F54" s="187">
        <v>18805</v>
      </c>
    </row>
    <row r="55" spans="1:6" x14ac:dyDescent="0.3">
      <c r="A55" s="188" t="s">
        <v>620</v>
      </c>
      <c r="B55" s="189">
        <v>8379</v>
      </c>
      <c r="C55" s="189">
        <v>10067</v>
      </c>
      <c r="D55" s="189">
        <v>11132</v>
      </c>
      <c r="E55" s="189">
        <v>12863</v>
      </c>
      <c r="F55" s="189">
        <v>17417</v>
      </c>
    </row>
    <row r="56" spans="1:6" ht="16.2" thickBot="1" x14ac:dyDescent="0.35">
      <c r="A56" s="190" t="s">
        <v>0</v>
      </c>
      <c r="B56" s="191">
        <f>SUM(B51:B55)</f>
        <v>182795</v>
      </c>
      <c r="C56" s="191">
        <f t="shared" ref="C56:D56" si="0">SUM(C51:C55)</f>
        <v>233715</v>
      </c>
      <c r="D56" s="191">
        <f t="shared" si="0"/>
        <v>215639</v>
      </c>
      <c r="E56" s="191">
        <f>SUM(E51:E55)</f>
        <v>229234</v>
      </c>
      <c r="F56" s="191">
        <f>SUM(F51:F55)</f>
        <v>265595</v>
      </c>
    </row>
    <row r="57" spans="1:6" ht="15" thickTop="1" x14ac:dyDescent="0.3"/>
    <row r="58" spans="1:6" s="201" customFormat="1" x14ac:dyDescent="0.3"/>
    <row r="59" spans="1:6" s="176" customFormat="1" x14ac:dyDescent="0.3"/>
    <row r="60" spans="1:6" s="176" customFormat="1" x14ac:dyDescent="0.3">
      <c r="A60" s="196" t="s">
        <v>633</v>
      </c>
    </row>
    <row r="61" spans="1:6" s="176" customFormat="1" x14ac:dyDescent="0.3">
      <c r="A61" s="195" t="s">
        <v>634</v>
      </c>
    </row>
    <row r="62" spans="1:6" s="200" customFormat="1" x14ac:dyDescent="0.3">
      <c r="A62" s="207" t="s">
        <v>661</v>
      </c>
    </row>
    <row r="63" spans="1:6" s="200" customFormat="1" x14ac:dyDescent="0.3">
      <c r="A63" s="207" t="s">
        <v>662</v>
      </c>
    </row>
    <row r="64" spans="1:6" s="200" customFormat="1" x14ac:dyDescent="0.3">
      <c r="A64" s="207" t="s">
        <v>663</v>
      </c>
    </row>
    <row r="65" spans="1:4" s="200" customFormat="1" x14ac:dyDescent="0.3">
      <c r="A65" s="207" t="s">
        <v>664</v>
      </c>
    </row>
    <row r="66" spans="1:4" s="200" customFormat="1" x14ac:dyDescent="0.3">
      <c r="A66" s="195" t="s">
        <v>635</v>
      </c>
    </row>
    <row r="67" spans="1:4" s="200" customFormat="1" x14ac:dyDescent="0.3">
      <c r="A67" s="207" t="s">
        <v>665</v>
      </c>
    </row>
    <row r="68" spans="1:4" s="176" customFormat="1" x14ac:dyDescent="0.3">
      <c r="A68" s="195" t="s">
        <v>636</v>
      </c>
    </row>
    <row r="69" spans="1:4" s="176" customFormat="1" x14ac:dyDescent="0.3">
      <c r="A69" s="207" t="s">
        <v>666</v>
      </c>
    </row>
    <row r="70" spans="1:4" s="200" customFormat="1" x14ac:dyDescent="0.3">
      <c r="A70" s="207" t="s">
        <v>667</v>
      </c>
    </row>
    <row r="71" spans="1:4" s="200" customFormat="1" x14ac:dyDescent="0.3">
      <c r="A71" s="207"/>
    </row>
    <row r="73" spans="1:4" ht="17.100000000000001" customHeight="1" x14ac:dyDescent="0.35">
      <c r="A73" s="198" t="s">
        <v>627</v>
      </c>
      <c r="B73" s="197"/>
      <c r="C73" s="197"/>
      <c r="D73" s="197"/>
    </row>
    <row r="74" spans="1:4" x14ac:dyDescent="0.3">
      <c r="A74" s="192" t="s">
        <v>625</v>
      </c>
      <c r="B74" s="193" t="s">
        <v>626</v>
      </c>
    </row>
    <row r="75" spans="1:4" x14ac:dyDescent="0.3">
      <c r="A75" s="205">
        <v>2002</v>
      </c>
      <c r="B75" s="180">
        <v>5742</v>
      </c>
    </row>
    <row r="76" spans="1:4" x14ac:dyDescent="0.3">
      <c r="A76" s="206">
        <v>2003</v>
      </c>
      <c r="B76" s="183">
        <v>6207</v>
      </c>
    </row>
    <row r="77" spans="1:4" x14ac:dyDescent="0.3">
      <c r="A77" s="205">
        <v>2004</v>
      </c>
      <c r="B77" s="180">
        <v>8279</v>
      </c>
    </row>
    <row r="78" spans="1:4" x14ac:dyDescent="0.3">
      <c r="A78" s="206">
        <v>2005</v>
      </c>
      <c r="B78" s="183">
        <v>13931</v>
      </c>
    </row>
    <row r="79" spans="1:4" x14ac:dyDescent="0.3">
      <c r="A79" s="205">
        <v>2006</v>
      </c>
      <c r="B79" s="180">
        <v>19315</v>
      </c>
    </row>
    <row r="80" spans="1:4" x14ac:dyDescent="0.3">
      <c r="A80" s="206">
        <v>2007</v>
      </c>
      <c r="B80" s="183">
        <v>24578</v>
      </c>
    </row>
    <row r="81" spans="1:2" x14ac:dyDescent="0.3">
      <c r="A81" s="205">
        <v>2008</v>
      </c>
      <c r="B81" s="180">
        <v>37491</v>
      </c>
    </row>
    <row r="82" spans="1:2" x14ac:dyDescent="0.3">
      <c r="A82" s="206">
        <v>2009</v>
      </c>
      <c r="B82" s="183">
        <v>42905</v>
      </c>
    </row>
    <row r="83" spans="1:2" x14ac:dyDescent="0.3">
      <c r="A83" s="205">
        <v>2010</v>
      </c>
      <c r="B83" s="180">
        <v>65225</v>
      </c>
    </row>
    <row r="84" spans="1:2" x14ac:dyDescent="0.3">
      <c r="A84" s="206">
        <v>2011</v>
      </c>
      <c r="B84" s="183">
        <v>108249</v>
      </c>
    </row>
    <row r="85" spans="1:2" x14ac:dyDescent="0.3">
      <c r="A85" s="205">
        <v>2012</v>
      </c>
      <c r="B85" s="180">
        <v>156508</v>
      </c>
    </row>
    <row r="86" spans="1:2" x14ac:dyDescent="0.3">
      <c r="A86" s="206">
        <v>2013</v>
      </c>
      <c r="B86" s="183">
        <v>170910</v>
      </c>
    </row>
    <row r="87" spans="1:2" x14ac:dyDescent="0.3">
      <c r="A87" s="205">
        <v>2014</v>
      </c>
      <c r="B87" s="194">
        <v>182795</v>
      </c>
    </row>
    <row r="88" spans="1:2" x14ac:dyDescent="0.3">
      <c r="A88" s="206">
        <v>2015</v>
      </c>
      <c r="B88" s="183">
        <v>233715</v>
      </c>
    </row>
    <row r="89" spans="1:2" x14ac:dyDescent="0.3">
      <c r="A89" s="205">
        <v>2016</v>
      </c>
      <c r="B89" s="194">
        <v>215639</v>
      </c>
    </row>
    <row r="90" spans="1:2" x14ac:dyDescent="0.3">
      <c r="A90" s="206">
        <v>2017</v>
      </c>
      <c r="B90" s="183">
        <v>229234</v>
      </c>
    </row>
    <row r="91" spans="1:2" x14ac:dyDescent="0.3">
      <c r="A91" s="205">
        <v>2018</v>
      </c>
      <c r="B91" s="194">
        <v>265595</v>
      </c>
    </row>
  </sheetData>
  <mergeCells count="2">
    <mergeCell ref="A1:B1"/>
    <mergeCell ref="A49:F4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88615-A28A-46D5-8E45-648B0C9A4B54}">
  <dimension ref="A1:F25"/>
  <sheetViews>
    <sheetView zoomScale="120" zoomScaleNormal="120" workbookViewId="0">
      <selection sqref="A1:E1"/>
    </sheetView>
  </sheetViews>
  <sheetFormatPr defaultColWidth="9.109375" defaultRowHeight="14.4" x14ac:dyDescent="0.3"/>
  <cols>
    <col min="1" max="16384" width="9.109375" style="143"/>
  </cols>
  <sheetData>
    <row r="1" spans="1:5" ht="21" x14ac:dyDescent="0.4">
      <c r="A1" s="231" t="s">
        <v>541</v>
      </c>
      <c r="B1" s="231"/>
      <c r="C1" s="231"/>
      <c r="D1" s="231"/>
      <c r="E1" s="231"/>
    </row>
    <row r="2" spans="1:5" s="156" customFormat="1" x14ac:dyDescent="0.3">
      <c r="A2" s="10" t="s">
        <v>554</v>
      </c>
    </row>
    <row r="4" spans="1:5" x14ac:dyDescent="0.3">
      <c r="A4" s="17" t="s">
        <v>528</v>
      </c>
    </row>
    <row r="5" spans="1:5" x14ac:dyDescent="0.3">
      <c r="A5" s="143" t="s">
        <v>529</v>
      </c>
    </row>
    <row r="6" spans="1:5" x14ac:dyDescent="0.3">
      <c r="A6" s="143" t="s">
        <v>530</v>
      </c>
    </row>
    <row r="7" spans="1:5" x14ac:dyDescent="0.3">
      <c r="A7" s="143" t="s">
        <v>531</v>
      </c>
    </row>
    <row r="8" spans="1:5" s="145" customFormat="1" x14ac:dyDescent="0.3"/>
    <row r="9" spans="1:5" s="145" customFormat="1" x14ac:dyDescent="0.3">
      <c r="A9" s="17" t="s">
        <v>532</v>
      </c>
    </row>
    <row r="10" spans="1:5" s="145" customFormat="1" x14ac:dyDescent="0.3">
      <c r="A10" s="145" t="s">
        <v>533</v>
      </c>
    </row>
    <row r="11" spans="1:5" s="145" customFormat="1" x14ac:dyDescent="0.3">
      <c r="A11" s="145" t="s">
        <v>534</v>
      </c>
    </row>
    <row r="12" spans="1:5" s="145" customFormat="1" x14ac:dyDescent="0.3"/>
    <row r="13" spans="1:5" s="145" customFormat="1" x14ac:dyDescent="0.3">
      <c r="A13" s="17" t="s">
        <v>535</v>
      </c>
    </row>
    <row r="14" spans="1:5" s="145" customFormat="1" x14ac:dyDescent="0.3">
      <c r="A14" s="145" t="s">
        <v>536</v>
      </c>
    </row>
    <row r="15" spans="1:5" s="145" customFormat="1" x14ac:dyDescent="0.3">
      <c r="A15" s="145" t="s">
        <v>537</v>
      </c>
    </row>
    <row r="17" spans="1:6" s="145" customFormat="1" x14ac:dyDescent="0.3">
      <c r="A17" s="17" t="s">
        <v>538</v>
      </c>
    </row>
    <row r="18" spans="1:6" s="145" customFormat="1" x14ac:dyDescent="0.3">
      <c r="A18" s="145" t="s">
        <v>533</v>
      </c>
    </row>
    <row r="19" spans="1:6" s="145" customFormat="1" x14ac:dyDescent="0.3">
      <c r="A19" s="145" t="s">
        <v>539</v>
      </c>
    </row>
    <row r="20" spans="1:6" s="145" customFormat="1" x14ac:dyDescent="0.3"/>
    <row r="21" spans="1:6" x14ac:dyDescent="0.3">
      <c r="A21" s="17" t="s">
        <v>542</v>
      </c>
    </row>
    <row r="23" spans="1:6" x14ac:dyDescent="0.3">
      <c r="B23" s="36"/>
      <c r="C23" s="36" t="s">
        <v>30</v>
      </c>
      <c r="D23" s="36" t="s">
        <v>8</v>
      </c>
      <c r="E23" s="36" t="s">
        <v>32</v>
      </c>
      <c r="F23" s="36" t="s">
        <v>9</v>
      </c>
    </row>
    <row r="24" spans="1:6" x14ac:dyDescent="0.3">
      <c r="B24" s="36" t="s">
        <v>60</v>
      </c>
      <c r="C24" s="159">
        <v>4721</v>
      </c>
      <c r="D24" s="159">
        <v>5632</v>
      </c>
      <c r="E24" s="159">
        <v>4982</v>
      </c>
      <c r="F24" s="159">
        <v>5837</v>
      </c>
    </row>
    <row r="25" spans="1:6" x14ac:dyDescent="0.3">
      <c r="B25" s="36" t="s">
        <v>540</v>
      </c>
      <c r="C25" s="160">
        <v>0.2</v>
      </c>
      <c r="D25" s="160">
        <v>0.35</v>
      </c>
      <c r="E25" s="160">
        <v>0.18</v>
      </c>
      <c r="F25" s="160">
        <v>0.22</v>
      </c>
    </row>
  </sheetData>
  <mergeCells count="1">
    <mergeCell ref="A1:E1"/>
  </mergeCells>
  <phoneticPr fontId="38"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K39"/>
  <sheetViews>
    <sheetView zoomScale="120" zoomScaleNormal="120" workbookViewId="0">
      <selection activeCell="B2" sqref="B2:G2"/>
    </sheetView>
  </sheetViews>
  <sheetFormatPr defaultColWidth="8.88671875" defaultRowHeight="14.4" x14ac:dyDescent="0.3"/>
  <cols>
    <col min="1" max="1" width="3.6640625" customWidth="1"/>
    <col min="2" max="2" width="4" customWidth="1"/>
    <col min="3" max="3" width="11.88671875" customWidth="1"/>
  </cols>
  <sheetData>
    <row r="1" spans="1:11" x14ac:dyDescent="0.3">
      <c r="A1" s="1"/>
      <c r="B1" s="40"/>
      <c r="C1" s="40"/>
      <c r="D1" s="40"/>
      <c r="E1" s="40"/>
      <c r="F1" s="40"/>
      <c r="G1" s="40"/>
      <c r="H1" s="40"/>
      <c r="I1" s="40"/>
      <c r="J1" s="40"/>
      <c r="K1" s="2"/>
    </row>
    <row r="2" spans="1:11" ht="21" x14ac:dyDescent="0.4">
      <c r="A2" s="3"/>
      <c r="B2" s="238" t="s">
        <v>376</v>
      </c>
      <c r="C2" s="238"/>
      <c r="D2" s="238"/>
      <c r="E2" s="238"/>
      <c r="F2" s="238"/>
      <c r="G2" s="238"/>
      <c r="H2" s="29"/>
      <c r="I2" s="29"/>
      <c r="J2" s="29"/>
      <c r="K2" s="5"/>
    </row>
    <row r="3" spans="1:11" x14ac:dyDescent="0.3">
      <c r="A3" s="3"/>
      <c r="B3" s="29" t="s">
        <v>273</v>
      </c>
      <c r="C3" s="29"/>
      <c r="D3" s="29"/>
      <c r="E3" s="29"/>
      <c r="F3" s="29"/>
      <c r="G3" s="29"/>
      <c r="H3" s="29"/>
      <c r="I3" s="29"/>
      <c r="J3" s="29"/>
      <c r="K3" s="5"/>
    </row>
    <row r="4" spans="1:11" x14ac:dyDescent="0.3">
      <c r="A4" s="3"/>
      <c r="B4" s="29"/>
      <c r="C4" s="29"/>
      <c r="D4" s="29"/>
      <c r="E4" s="29"/>
      <c r="F4" s="29"/>
      <c r="G4" s="29"/>
      <c r="H4" s="29"/>
      <c r="I4" s="29"/>
      <c r="J4" s="29"/>
      <c r="K4" s="5"/>
    </row>
    <row r="5" spans="1:11" ht="51" customHeight="1" x14ac:dyDescent="0.3">
      <c r="A5" s="3"/>
      <c r="B5" s="239" t="s">
        <v>377</v>
      </c>
      <c r="C5" s="239"/>
      <c r="D5" s="239"/>
      <c r="E5" s="239"/>
      <c r="F5" s="239"/>
      <c r="G5" s="239"/>
      <c r="H5" s="239"/>
      <c r="I5" s="239"/>
      <c r="J5" s="239"/>
      <c r="K5" s="5"/>
    </row>
    <row r="6" spans="1:11" x14ac:dyDescent="0.3">
      <c r="A6" s="3"/>
      <c r="B6" s="80"/>
      <c r="C6" s="29"/>
      <c r="D6" s="29"/>
      <c r="E6" s="29"/>
      <c r="F6" s="29"/>
      <c r="G6" s="29"/>
      <c r="H6" s="29"/>
      <c r="I6" s="29"/>
      <c r="J6" s="29"/>
      <c r="K6" s="5"/>
    </row>
    <row r="7" spans="1:11" ht="15.6" x14ac:dyDescent="0.3">
      <c r="A7" s="3"/>
      <c r="B7" s="28" t="s">
        <v>378</v>
      </c>
      <c r="C7" s="29"/>
      <c r="D7" s="29"/>
      <c r="E7" s="29"/>
      <c r="F7" s="29"/>
      <c r="G7" s="29"/>
      <c r="H7" s="29"/>
      <c r="I7" s="29"/>
      <c r="J7" s="29"/>
      <c r="K7" s="5"/>
    </row>
    <row r="8" spans="1:11" ht="92.25" customHeight="1" x14ac:dyDescent="0.3">
      <c r="A8" s="3"/>
      <c r="B8" s="233" t="s">
        <v>379</v>
      </c>
      <c r="C8" s="233"/>
      <c r="D8" s="233"/>
      <c r="E8" s="233"/>
      <c r="F8" s="233"/>
      <c r="G8" s="233"/>
      <c r="H8" s="233"/>
      <c r="I8" s="233"/>
      <c r="J8" s="233"/>
      <c r="K8" s="5"/>
    </row>
    <row r="9" spans="1:11" x14ac:dyDescent="0.3">
      <c r="A9" s="3"/>
      <c r="B9" s="29"/>
      <c r="C9" s="117"/>
      <c r="D9" s="117"/>
      <c r="E9" s="117"/>
      <c r="F9" s="117"/>
      <c r="G9" s="117"/>
      <c r="H9" s="117"/>
      <c r="I9" s="117"/>
      <c r="J9" s="29"/>
      <c r="K9" s="5"/>
    </row>
    <row r="10" spans="1:11" s="156" customFormat="1" x14ac:dyDescent="0.3">
      <c r="A10" s="3"/>
      <c r="B10" s="29"/>
      <c r="C10" s="161" t="s">
        <v>559</v>
      </c>
      <c r="D10" s="117"/>
      <c r="E10" s="117"/>
      <c r="F10" s="117"/>
      <c r="G10" s="117"/>
      <c r="H10" s="117"/>
      <c r="I10" s="117"/>
      <c r="J10" s="29"/>
      <c r="K10" s="5"/>
    </row>
    <row r="11" spans="1:11" x14ac:dyDescent="0.3">
      <c r="A11" s="3"/>
      <c r="B11" s="29"/>
      <c r="C11" s="118" t="s">
        <v>13</v>
      </c>
      <c r="D11" s="119" t="s">
        <v>30</v>
      </c>
      <c r="E11" s="119" t="s">
        <v>8</v>
      </c>
      <c r="F11" s="119" t="s">
        <v>32</v>
      </c>
      <c r="G11" s="119" t="s">
        <v>9</v>
      </c>
      <c r="H11" s="119" t="s">
        <v>11</v>
      </c>
      <c r="I11" s="120" t="s">
        <v>10</v>
      </c>
      <c r="J11" s="29"/>
      <c r="K11" s="5"/>
    </row>
    <row r="12" spans="1:11" x14ac:dyDescent="0.3">
      <c r="A12" s="3"/>
      <c r="B12" s="29"/>
      <c r="C12" s="121" t="s">
        <v>20</v>
      </c>
      <c r="D12" s="122">
        <v>11</v>
      </c>
      <c r="E12" s="122">
        <v>13</v>
      </c>
      <c r="F12" s="122">
        <v>15</v>
      </c>
      <c r="G12" s="122">
        <v>17</v>
      </c>
      <c r="H12" s="122">
        <v>15</v>
      </c>
      <c r="I12" s="122">
        <v>13</v>
      </c>
      <c r="J12" s="29"/>
      <c r="K12" s="5"/>
    </row>
    <row r="13" spans="1:11" x14ac:dyDescent="0.3">
      <c r="A13" s="3"/>
      <c r="B13" s="29"/>
      <c r="C13" s="121" t="s">
        <v>304</v>
      </c>
      <c r="D13" s="122">
        <v>16</v>
      </c>
      <c r="E13" s="122">
        <v>18</v>
      </c>
      <c r="F13" s="122">
        <v>20</v>
      </c>
      <c r="G13" s="122">
        <v>21</v>
      </c>
      <c r="H13" s="122">
        <v>22</v>
      </c>
      <c r="I13" s="122">
        <v>22</v>
      </c>
      <c r="J13" s="29"/>
      <c r="K13" s="5"/>
    </row>
    <row r="14" spans="1:11" x14ac:dyDescent="0.3">
      <c r="A14" s="3"/>
      <c r="B14" s="29"/>
      <c r="C14" s="121" t="s">
        <v>351</v>
      </c>
      <c r="D14" s="122">
        <v>23</v>
      </c>
      <c r="E14" s="122">
        <v>25</v>
      </c>
      <c r="F14" s="122">
        <v>27</v>
      </c>
      <c r="G14" s="122">
        <v>26</v>
      </c>
      <c r="H14" s="122">
        <v>24</v>
      </c>
      <c r="I14" s="122">
        <v>27</v>
      </c>
      <c r="J14" s="29"/>
      <c r="K14" s="5"/>
    </row>
    <row r="15" spans="1:11" x14ac:dyDescent="0.3">
      <c r="A15" s="3"/>
      <c r="B15" s="29"/>
      <c r="C15" s="29"/>
      <c r="D15" s="29"/>
      <c r="E15" s="29"/>
      <c r="F15" s="29"/>
      <c r="G15" s="29"/>
      <c r="H15" s="29"/>
      <c r="I15" s="29"/>
      <c r="J15" s="29"/>
      <c r="K15" s="5"/>
    </row>
    <row r="16" spans="1:11" x14ac:dyDescent="0.3">
      <c r="A16" s="3"/>
      <c r="B16" s="29"/>
      <c r="C16" s="162" t="s">
        <v>560</v>
      </c>
      <c r="D16" s="29"/>
      <c r="E16" s="29"/>
      <c r="F16" s="29"/>
      <c r="G16" s="29"/>
      <c r="H16" s="29"/>
      <c r="I16" s="29"/>
      <c r="J16" s="29"/>
      <c r="K16" s="5"/>
    </row>
    <row r="17" spans="1:11" x14ac:dyDescent="0.3">
      <c r="A17" s="3"/>
      <c r="B17" s="29"/>
      <c r="C17" s="123" t="s">
        <v>13</v>
      </c>
      <c r="D17" s="119" t="s">
        <v>30</v>
      </c>
      <c r="E17" s="119" t="s">
        <v>8</v>
      </c>
      <c r="F17" s="119" t="s">
        <v>32</v>
      </c>
      <c r="G17" s="119" t="s">
        <v>9</v>
      </c>
      <c r="H17" s="119" t="s">
        <v>11</v>
      </c>
      <c r="I17" s="120" t="s">
        <v>10</v>
      </c>
      <c r="J17" s="29"/>
      <c r="K17" s="5"/>
    </row>
    <row r="18" spans="1:11" x14ac:dyDescent="0.3">
      <c r="A18" s="3"/>
      <c r="B18" s="29"/>
      <c r="C18" s="89" t="s">
        <v>20</v>
      </c>
      <c r="D18" s="20">
        <f t="shared" ref="D18:I18" si="0">VLOOKUP($C$18,$C$12:$I$14,2,FALSE)</f>
        <v>11</v>
      </c>
      <c r="E18" s="124">
        <f t="shared" si="0"/>
        <v>11</v>
      </c>
      <c r="F18" s="124">
        <f t="shared" si="0"/>
        <v>11</v>
      </c>
      <c r="G18" s="124">
        <f t="shared" si="0"/>
        <v>11</v>
      </c>
      <c r="H18" s="124">
        <f t="shared" si="0"/>
        <v>11</v>
      </c>
      <c r="I18" s="124">
        <f t="shared" si="0"/>
        <v>11</v>
      </c>
      <c r="J18" s="29"/>
      <c r="K18" s="5"/>
    </row>
    <row r="19" spans="1:11" x14ac:dyDescent="0.3">
      <c r="A19" s="3"/>
      <c r="B19" s="29"/>
      <c r="C19" s="163" t="s">
        <v>561</v>
      </c>
      <c r="D19" s="29"/>
      <c r="E19" s="29"/>
      <c r="F19" s="29"/>
      <c r="G19" s="29"/>
      <c r="H19" s="29"/>
      <c r="I19" s="29"/>
      <c r="J19" s="29"/>
      <c r="K19" s="5"/>
    </row>
    <row r="20" spans="1:11" s="156" customFormat="1" x14ac:dyDescent="0.3">
      <c r="A20" s="3"/>
      <c r="B20" s="29"/>
      <c r="C20" s="29"/>
      <c r="D20" s="29"/>
      <c r="E20" s="29"/>
      <c r="F20" s="29"/>
      <c r="G20" s="29"/>
      <c r="H20" s="29"/>
      <c r="I20" s="29"/>
      <c r="J20" s="29"/>
      <c r="K20" s="5"/>
    </row>
    <row r="21" spans="1:11" ht="59.25" customHeight="1" x14ac:dyDescent="0.3">
      <c r="A21" s="3"/>
      <c r="B21" s="233" t="s">
        <v>380</v>
      </c>
      <c r="C21" s="233"/>
      <c r="D21" s="233"/>
      <c r="E21" s="233"/>
      <c r="F21" s="233"/>
      <c r="G21" s="233"/>
      <c r="H21" s="233"/>
      <c r="I21" s="233"/>
      <c r="J21" s="233"/>
      <c r="K21" s="5"/>
    </row>
    <row r="22" spans="1:11" x14ac:dyDescent="0.3">
      <c r="A22" s="3"/>
      <c r="B22" s="29"/>
      <c r="C22" s="29"/>
      <c r="D22" s="29"/>
      <c r="E22" s="29"/>
      <c r="F22" s="29"/>
      <c r="G22" s="29"/>
      <c r="H22" s="29"/>
      <c r="I22" s="29"/>
      <c r="J22" s="29"/>
      <c r="K22" s="5"/>
    </row>
    <row r="23" spans="1:11" x14ac:dyDescent="0.3">
      <c r="A23" s="3"/>
      <c r="B23" s="29"/>
      <c r="C23" s="162" t="s">
        <v>562</v>
      </c>
      <c r="D23" s="29"/>
      <c r="E23" s="29"/>
      <c r="F23" s="29"/>
      <c r="G23" s="29"/>
      <c r="H23" s="29"/>
      <c r="I23" s="29"/>
      <c r="J23" s="29"/>
      <c r="K23" s="5"/>
    </row>
    <row r="24" spans="1:11" x14ac:dyDescent="0.3">
      <c r="A24" s="3"/>
      <c r="B24" s="29"/>
      <c r="C24" s="123" t="s">
        <v>13</v>
      </c>
      <c r="D24" s="119" t="s">
        <v>30</v>
      </c>
      <c r="E24" s="119" t="s">
        <v>8</v>
      </c>
      <c r="F24" s="119" t="s">
        <v>32</v>
      </c>
      <c r="G24" s="119" t="s">
        <v>9</v>
      </c>
      <c r="H24" s="119" t="s">
        <v>11</v>
      </c>
      <c r="I24" s="120" t="s">
        <v>10</v>
      </c>
      <c r="J24" s="29"/>
      <c r="K24" s="5"/>
    </row>
    <row r="25" spans="1:11" x14ac:dyDescent="0.3">
      <c r="A25" s="3"/>
      <c r="B25" s="29"/>
      <c r="C25" s="89" t="s">
        <v>20</v>
      </c>
      <c r="D25" s="20">
        <f t="shared" ref="D25:I25" si="1">VLOOKUP($C$18,$C$12:$I$14,D26,FALSE)</f>
        <v>11</v>
      </c>
      <c r="E25" s="124">
        <f t="shared" si="1"/>
        <v>13</v>
      </c>
      <c r="F25" s="124">
        <f t="shared" si="1"/>
        <v>15</v>
      </c>
      <c r="G25" s="124">
        <f t="shared" si="1"/>
        <v>17</v>
      </c>
      <c r="H25" s="124">
        <f t="shared" si="1"/>
        <v>15</v>
      </c>
      <c r="I25" s="124">
        <f t="shared" si="1"/>
        <v>13</v>
      </c>
      <c r="J25" s="29"/>
      <c r="K25" s="5"/>
    </row>
    <row r="26" spans="1:11" x14ac:dyDescent="0.3">
      <c r="A26" s="3"/>
      <c r="B26" s="29"/>
      <c r="C26" s="125" t="s">
        <v>381</v>
      </c>
      <c r="D26" s="125">
        <v>2</v>
      </c>
      <c r="E26" s="125">
        <v>3</v>
      </c>
      <c r="F26" s="125">
        <v>4</v>
      </c>
      <c r="G26" s="125">
        <v>5</v>
      </c>
      <c r="H26" s="125">
        <v>6</v>
      </c>
      <c r="I26" s="125">
        <v>7</v>
      </c>
      <c r="J26" s="29"/>
      <c r="K26" s="5"/>
    </row>
    <row r="27" spans="1:11" x14ac:dyDescent="0.3">
      <c r="A27" s="3"/>
      <c r="B27" s="29"/>
      <c r="C27" s="29"/>
      <c r="D27" s="29"/>
      <c r="E27" s="29"/>
      <c r="F27" s="29"/>
      <c r="G27" s="29"/>
      <c r="H27" s="29"/>
      <c r="I27" s="29"/>
      <c r="J27" s="29"/>
      <c r="K27" s="5"/>
    </row>
    <row r="28" spans="1:11" x14ac:dyDescent="0.3">
      <c r="A28" s="3"/>
      <c r="B28" s="29"/>
      <c r="C28" s="29"/>
      <c r="D28" s="29"/>
      <c r="E28" s="29"/>
      <c r="F28" s="29"/>
      <c r="G28" s="29"/>
      <c r="H28" s="29"/>
      <c r="I28" s="29"/>
      <c r="J28" s="29"/>
      <c r="K28" s="5"/>
    </row>
    <row r="29" spans="1:11" ht="15.6" x14ac:dyDescent="0.3">
      <c r="A29" s="3"/>
      <c r="B29" s="28" t="s">
        <v>382</v>
      </c>
      <c r="C29" s="29"/>
      <c r="D29" s="29"/>
      <c r="E29" s="29"/>
      <c r="F29" s="29"/>
      <c r="G29" s="29"/>
      <c r="H29" s="29"/>
      <c r="I29" s="29"/>
      <c r="J29" s="29"/>
      <c r="K29" s="5"/>
    </row>
    <row r="30" spans="1:11" ht="90" customHeight="1" x14ac:dyDescent="0.3">
      <c r="A30" s="3"/>
      <c r="B30" s="233" t="s">
        <v>383</v>
      </c>
      <c r="C30" s="233"/>
      <c r="D30" s="233"/>
      <c r="E30" s="233"/>
      <c r="F30" s="233"/>
      <c r="G30" s="233"/>
      <c r="H30" s="233"/>
      <c r="I30" s="233"/>
      <c r="J30" s="233"/>
      <c r="K30" s="5"/>
    </row>
    <row r="31" spans="1:11" x14ac:dyDescent="0.3">
      <c r="A31" s="3"/>
      <c r="B31" s="29"/>
      <c r="C31" s="29"/>
      <c r="D31" s="29"/>
      <c r="E31" s="29"/>
      <c r="F31" s="29"/>
      <c r="G31" s="29"/>
      <c r="H31" s="29"/>
      <c r="I31" s="29"/>
      <c r="J31" s="29"/>
      <c r="K31" s="5"/>
    </row>
    <row r="32" spans="1:11" x14ac:dyDescent="0.3">
      <c r="A32" s="3"/>
      <c r="B32" s="29"/>
      <c r="C32" s="118" t="s">
        <v>13</v>
      </c>
      <c r="D32" s="120" t="s">
        <v>60</v>
      </c>
      <c r="E32" s="29"/>
      <c r="F32" s="126" t="s">
        <v>384</v>
      </c>
      <c r="G32" s="234" t="s">
        <v>346</v>
      </c>
      <c r="H32" s="235"/>
      <c r="I32" s="29"/>
      <c r="J32" s="29"/>
      <c r="K32" s="5"/>
    </row>
    <row r="33" spans="1:11" x14ac:dyDescent="0.3">
      <c r="A33" s="3"/>
      <c r="B33" s="29"/>
      <c r="C33" s="84" t="s">
        <v>20</v>
      </c>
      <c r="D33" s="23">
        <v>11</v>
      </c>
      <c r="E33" s="29"/>
      <c r="F33" s="89">
        <f>MAX(D33:D35)</f>
        <v>23</v>
      </c>
      <c r="G33" s="236"/>
      <c r="H33" s="237"/>
      <c r="I33" s="29"/>
      <c r="J33" s="29"/>
      <c r="K33" s="5"/>
    </row>
    <row r="34" spans="1:11" x14ac:dyDescent="0.3">
      <c r="A34" s="3"/>
      <c r="B34" s="29"/>
      <c r="C34" s="84" t="s">
        <v>304</v>
      </c>
      <c r="D34" s="23">
        <v>16</v>
      </c>
      <c r="E34" s="29"/>
      <c r="F34" s="29"/>
      <c r="G34" s="29"/>
      <c r="H34" s="29"/>
      <c r="I34" s="29"/>
      <c r="J34" s="29"/>
      <c r="K34" s="5"/>
    </row>
    <row r="35" spans="1:11" x14ac:dyDescent="0.3">
      <c r="A35" s="3"/>
      <c r="B35" s="29"/>
      <c r="C35" s="84" t="s">
        <v>351</v>
      </c>
      <c r="D35" s="23">
        <v>23</v>
      </c>
      <c r="E35" s="29"/>
      <c r="F35" s="29"/>
      <c r="G35" s="29"/>
      <c r="H35" s="29"/>
      <c r="I35" s="29"/>
      <c r="J35" s="29"/>
      <c r="K35" s="5"/>
    </row>
    <row r="36" spans="1:11" x14ac:dyDescent="0.3">
      <c r="A36" s="3"/>
      <c r="B36" s="29"/>
      <c r="C36" s="29"/>
      <c r="D36" s="29"/>
      <c r="E36" s="29"/>
      <c r="F36" s="29"/>
      <c r="G36" s="29"/>
      <c r="H36" s="29"/>
      <c r="I36" s="29"/>
      <c r="J36" s="29"/>
      <c r="K36" s="5"/>
    </row>
    <row r="37" spans="1:11" ht="15.6" x14ac:dyDescent="0.3">
      <c r="A37" s="3"/>
      <c r="B37" s="28" t="s">
        <v>723</v>
      </c>
      <c r="C37" s="29"/>
      <c r="D37" s="29"/>
      <c r="E37" s="29"/>
      <c r="F37" s="29"/>
      <c r="G37" s="29"/>
      <c r="H37" s="29"/>
      <c r="I37" s="29"/>
      <c r="J37" s="29"/>
      <c r="K37" s="5"/>
    </row>
    <row r="38" spans="1:11" ht="30.75" customHeight="1" x14ac:dyDescent="0.3">
      <c r="A38" s="3"/>
      <c r="B38" s="239" t="s">
        <v>724</v>
      </c>
      <c r="C38" s="239"/>
      <c r="D38" s="239"/>
      <c r="E38" s="239"/>
      <c r="F38" s="239"/>
      <c r="G38" s="239"/>
      <c r="H38" s="239"/>
      <c r="I38" s="239"/>
      <c r="J38" s="239"/>
      <c r="K38" s="5"/>
    </row>
    <row r="39" spans="1:11" ht="15" thickBot="1" x14ac:dyDescent="0.35">
      <c r="A39" s="6"/>
      <c r="B39" s="39"/>
      <c r="C39" s="39"/>
      <c r="D39" s="39"/>
      <c r="E39" s="39"/>
      <c r="F39" s="39"/>
      <c r="G39" s="39"/>
      <c r="H39" s="39"/>
      <c r="I39" s="39"/>
      <c r="J39" s="39"/>
      <c r="K39" s="8"/>
    </row>
  </sheetData>
  <mergeCells count="8">
    <mergeCell ref="B38:J38"/>
    <mergeCell ref="G32:H32"/>
    <mergeCell ref="G33:H33"/>
    <mergeCell ref="B2:G2"/>
    <mergeCell ref="B5:J5"/>
    <mergeCell ref="B8:J8"/>
    <mergeCell ref="B21:J21"/>
    <mergeCell ref="B30:J30"/>
  </mergeCells>
  <dataValidations count="1">
    <dataValidation type="list" allowBlank="1" showInputMessage="1" showErrorMessage="1" sqref="C25 C18" xr:uid="{00000000-0002-0000-0B00-000000000000}">
      <formula1>$C$12:$C$14</formula1>
    </dataValidation>
  </dataValidations>
  <pageMargins left="0.7" right="0.7" top="0.75" bottom="0.75" header="0.3" footer="0.3"/>
  <pageSetup orientation="portrait" horizont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7"/>
  <sheetViews>
    <sheetView zoomScale="120" zoomScaleNormal="120" workbookViewId="0">
      <selection sqref="A1:F1"/>
    </sheetView>
  </sheetViews>
  <sheetFormatPr defaultColWidth="8.88671875" defaultRowHeight="14.4" x14ac:dyDescent="0.3"/>
  <sheetData>
    <row r="1" spans="1:6" ht="21" x14ac:dyDescent="0.4">
      <c r="A1" s="231" t="s">
        <v>458</v>
      </c>
      <c r="B1" s="231"/>
      <c r="C1" s="231"/>
      <c r="D1" s="231"/>
      <c r="E1" s="231"/>
      <c r="F1" s="231"/>
    </row>
    <row r="2" spans="1:6" x14ac:dyDescent="0.3">
      <c r="A2" s="10" t="s">
        <v>459</v>
      </c>
    </row>
    <row r="4" spans="1:6" x14ac:dyDescent="0.3">
      <c r="A4" t="s">
        <v>564</v>
      </c>
    </row>
    <row r="5" spans="1:6" s="136" customFormat="1" x14ac:dyDescent="0.3"/>
    <row r="6" spans="1:6" s="136" customFormat="1" ht="18" x14ac:dyDescent="0.35">
      <c r="A6" s="165" t="s">
        <v>467</v>
      </c>
    </row>
    <row r="7" spans="1:6" x14ac:dyDescent="0.3">
      <c r="A7" t="s">
        <v>460</v>
      </c>
    </row>
    <row r="9" spans="1:6" x14ac:dyDescent="0.3">
      <c r="B9" s="17" t="s">
        <v>466</v>
      </c>
    </row>
    <row r="11" spans="1:6" x14ac:dyDescent="0.3">
      <c r="B11" s="137" t="s">
        <v>36</v>
      </c>
      <c r="C11" s="137" t="s">
        <v>462</v>
      </c>
    </row>
    <row r="12" spans="1:6" x14ac:dyDescent="0.3">
      <c r="B12">
        <v>91</v>
      </c>
      <c r="C12" t="str">
        <f>_xlfn.IFS(B12&gt;=90, "A",B12&gt;= 80,"B", TRUE, "F")</f>
        <v>A</v>
      </c>
      <c r="E12" s="211" t="s">
        <v>686</v>
      </c>
      <c r="F12" s="42" t="s">
        <v>684</v>
      </c>
    </row>
    <row r="13" spans="1:6" x14ac:dyDescent="0.3">
      <c r="B13">
        <v>67</v>
      </c>
      <c r="C13" s="136" t="str">
        <f>_xlfn.IFS(B13&gt;=90, "A",B13&gt;= 80,"B", TRUE, "F")</f>
        <v>F</v>
      </c>
    </row>
    <row r="14" spans="1:6" x14ac:dyDescent="0.3">
      <c r="B14">
        <v>59</v>
      </c>
      <c r="C14" s="136" t="str">
        <f>_xlfn.IFS(B14&gt;=90, "A",B14&gt;= 80,"B", TRUE, "F")</f>
        <v>F</v>
      </c>
      <c r="E14" s="211" t="s">
        <v>685</v>
      </c>
      <c r="F14" s="42" t="s">
        <v>563</v>
      </c>
    </row>
    <row r="15" spans="1:6" x14ac:dyDescent="0.3">
      <c r="B15">
        <v>87</v>
      </c>
      <c r="C15" s="136" t="str">
        <f>_xlfn.IFS(B15&gt;=90, "A",B15&gt;= 80,"B", TRUE, "F")</f>
        <v>B</v>
      </c>
    </row>
    <row r="16" spans="1:6" x14ac:dyDescent="0.3">
      <c r="B16">
        <v>78</v>
      </c>
      <c r="C16" s="136" t="str">
        <f>_xlfn.IFS(B16&gt;=90, "A",B16&gt;= 80,"B", TRUE, "F")</f>
        <v>F</v>
      </c>
    </row>
    <row r="18" spans="1:6" s="136" customFormat="1" ht="18" x14ac:dyDescent="0.35">
      <c r="A18" s="165" t="s">
        <v>468</v>
      </c>
    </row>
    <row r="19" spans="1:6" x14ac:dyDescent="0.3">
      <c r="A19" t="s">
        <v>461</v>
      </c>
    </row>
    <row r="21" spans="1:6" x14ac:dyDescent="0.3">
      <c r="B21" s="17" t="s">
        <v>463</v>
      </c>
    </row>
    <row r="23" spans="1:6" x14ac:dyDescent="0.3">
      <c r="B23" s="133" t="s">
        <v>464</v>
      </c>
      <c r="C23" s="133" t="s">
        <v>465</v>
      </c>
    </row>
    <row r="24" spans="1:6" x14ac:dyDescent="0.3">
      <c r="B24">
        <v>1</v>
      </c>
      <c r="C24" t="str">
        <f>_xlfn.SWITCH(B24,1,"Sunday",2,"Monday",3,"Tuesday","Other")</f>
        <v>Sunday</v>
      </c>
      <c r="F24" s="42" t="s">
        <v>725</v>
      </c>
    </row>
    <row r="25" spans="1:6" x14ac:dyDescent="0.3">
      <c r="B25">
        <v>2</v>
      </c>
      <c r="C25" s="136" t="str">
        <f>_xlfn.SWITCH(B25,1,"Sunday",2,"Monday",3,"Tuesday","Other")</f>
        <v>Monday</v>
      </c>
    </row>
    <row r="26" spans="1:6" x14ac:dyDescent="0.3">
      <c r="B26">
        <v>3</v>
      </c>
      <c r="C26" s="136" t="str">
        <f>_xlfn.SWITCH(B26,1,"Sunday",2,"Monday",3,"Tuesday","Other")</f>
        <v>Tuesday</v>
      </c>
    </row>
    <row r="27" spans="1:6" x14ac:dyDescent="0.3">
      <c r="B27">
        <v>4</v>
      </c>
      <c r="C27" s="136" t="str">
        <f>_xlfn.SWITCH(B27,1,"Sunday",2,"Monday",3,"Tuesday","Other")</f>
        <v>Other</v>
      </c>
    </row>
  </sheetData>
  <mergeCells count="1">
    <mergeCell ref="A1:F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H35"/>
  <sheetViews>
    <sheetView zoomScale="120" zoomScaleNormal="120" workbookViewId="0">
      <selection sqref="A1:F1"/>
    </sheetView>
  </sheetViews>
  <sheetFormatPr defaultColWidth="8.88671875" defaultRowHeight="14.4" x14ac:dyDescent="0.3"/>
  <cols>
    <col min="1" max="1" width="10.44140625" customWidth="1"/>
    <col min="2" max="2" width="11.88671875" customWidth="1"/>
    <col min="3" max="3" width="12.33203125" customWidth="1"/>
  </cols>
  <sheetData>
    <row r="1" spans="1:8" ht="25.5" customHeight="1" x14ac:dyDescent="0.3">
      <c r="A1" s="240" t="s">
        <v>290</v>
      </c>
      <c r="B1" s="240"/>
      <c r="C1" s="240"/>
      <c r="D1" s="240"/>
      <c r="E1" s="240"/>
      <c r="F1" s="240"/>
    </row>
    <row r="4" spans="1:8" ht="109.5" customHeight="1" x14ac:dyDescent="0.3">
      <c r="A4" s="241" t="s">
        <v>291</v>
      </c>
      <c r="B4" s="241"/>
      <c r="C4" s="241"/>
      <c r="D4" s="241"/>
      <c r="E4" s="241"/>
      <c r="F4" s="241"/>
      <c r="G4" s="241"/>
      <c r="H4" s="241"/>
    </row>
    <row r="5" spans="1:8" x14ac:dyDescent="0.3">
      <c r="A5" s="82"/>
      <c r="B5" s="82"/>
      <c r="C5" s="82"/>
      <c r="D5" s="82"/>
      <c r="E5" s="82"/>
      <c r="F5" s="82"/>
      <c r="G5" s="82"/>
      <c r="H5" s="82"/>
    </row>
    <row r="6" spans="1:8" ht="18" x14ac:dyDescent="0.35">
      <c r="A6" s="165" t="s">
        <v>565</v>
      </c>
    </row>
    <row r="7" spans="1:8" s="9" customFormat="1" x14ac:dyDescent="0.3">
      <c r="A7" s="83" t="s">
        <v>292</v>
      </c>
    </row>
    <row r="8" spans="1:8" s="9" customFormat="1" x14ac:dyDescent="0.3">
      <c r="A8" s="83"/>
    </row>
    <row r="9" spans="1:8" x14ac:dyDescent="0.3">
      <c r="B9" t="s">
        <v>257</v>
      </c>
    </row>
    <row r="10" spans="1:8" x14ac:dyDescent="0.3">
      <c r="B10" t="s">
        <v>293</v>
      </c>
    </row>
    <row r="11" spans="1:8" x14ac:dyDescent="0.3">
      <c r="B11" t="s">
        <v>193</v>
      </c>
    </row>
    <row r="12" spans="1:8" x14ac:dyDescent="0.3">
      <c r="B12" t="s">
        <v>294</v>
      </c>
    </row>
    <row r="13" spans="1:8" x14ac:dyDescent="0.3">
      <c r="B13" t="s">
        <v>246</v>
      </c>
    </row>
    <row r="14" spans="1:8" x14ac:dyDescent="0.3">
      <c r="B14" t="s">
        <v>295</v>
      </c>
    </row>
    <row r="15" spans="1:8" x14ac:dyDescent="0.3">
      <c r="B15" t="s">
        <v>296</v>
      </c>
    </row>
    <row r="17" spans="2:5" x14ac:dyDescent="0.3">
      <c r="B17" s="25" t="s">
        <v>13</v>
      </c>
      <c r="C17" s="25" t="s">
        <v>60</v>
      </c>
    </row>
    <row r="18" spans="2:5" x14ac:dyDescent="0.3">
      <c r="B18" s="84" t="s">
        <v>297</v>
      </c>
      <c r="C18" s="23">
        <v>91</v>
      </c>
    </row>
    <row r="19" spans="2:5" x14ac:dyDescent="0.3">
      <c r="B19" s="84" t="s">
        <v>298</v>
      </c>
      <c r="C19" s="23">
        <v>89</v>
      </c>
    </row>
    <row r="20" spans="2:5" x14ac:dyDescent="0.3">
      <c r="B20" s="84" t="s">
        <v>299</v>
      </c>
      <c r="C20" s="23">
        <v>76</v>
      </c>
    </row>
    <row r="21" spans="2:5" x14ac:dyDescent="0.3">
      <c r="B21" s="84" t="s">
        <v>300</v>
      </c>
      <c r="C21" s="23">
        <v>76</v>
      </c>
    </row>
    <row r="22" spans="2:5" x14ac:dyDescent="0.3">
      <c r="B22" s="84" t="s">
        <v>301</v>
      </c>
      <c r="C22" s="23">
        <v>45</v>
      </c>
    </row>
    <row r="23" spans="2:5" x14ac:dyDescent="0.3">
      <c r="B23" s="84" t="s">
        <v>61</v>
      </c>
      <c r="C23" s="23">
        <v>35</v>
      </c>
    </row>
    <row r="24" spans="2:5" x14ac:dyDescent="0.3">
      <c r="B24" s="84" t="s">
        <v>302</v>
      </c>
      <c r="C24" s="23">
        <v>31</v>
      </c>
    </row>
    <row r="25" spans="2:5" x14ac:dyDescent="0.3">
      <c r="B25" s="84" t="s">
        <v>303</v>
      </c>
      <c r="C25" s="23">
        <v>23</v>
      </c>
    </row>
    <row r="26" spans="2:5" x14ac:dyDescent="0.3">
      <c r="B26" s="84" t="s">
        <v>304</v>
      </c>
      <c r="C26" s="23">
        <v>16</v>
      </c>
    </row>
    <row r="27" spans="2:5" x14ac:dyDescent="0.3">
      <c r="B27" s="84" t="s">
        <v>305</v>
      </c>
      <c r="C27" s="23">
        <v>11</v>
      </c>
    </row>
    <row r="29" spans="2:5" x14ac:dyDescent="0.3">
      <c r="B29" s="25" t="s">
        <v>306</v>
      </c>
      <c r="C29" s="25" t="s">
        <v>13</v>
      </c>
    </row>
    <row r="30" spans="2:5" x14ac:dyDescent="0.3">
      <c r="B30" s="85">
        <v>3</v>
      </c>
      <c r="C30" s="86"/>
      <c r="D30" s="87"/>
      <c r="E30" s="42"/>
    </row>
    <row r="33" spans="2:3" x14ac:dyDescent="0.3">
      <c r="B33" s="55" t="s">
        <v>194</v>
      </c>
    </row>
    <row r="34" spans="2:3" x14ac:dyDescent="0.3">
      <c r="B34" s="25" t="s">
        <v>306</v>
      </c>
      <c r="C34" s="25" t="s">
        <v>13</v>
      </c>
    </row>
    <row r="35" spans="2:3" x14ac:dyDescent="0.3">
      <c r="B35" s="85">
        <v>3</v>
      </c>
      <c r="C35" s="86" t="str">
        <f>INDEX(B18:B27,B35)</f>
        <v>Davis</v>
      </c>
    </row>
  </sheetData>
  <mergeCells count="2">
    <mergeCell ref="A1:F1"/>
    <mergeCell ref="A4:H4"/>
  </mergeCells>
  <dataValidations count="1">
    <dataValidation type="list" allowBlank="1" showInputMessage="1" showErrorMessage="1" sqref="B30 B35" xr:uid="{B8BFFDC2-2694-4FD9-98D8-909A63ED7D43}">
      <formula1>"1,2,3,4,5"</formula1>
    </dataValidation>
  </dataValidations>
  <pageMargins left="0.7" right="0.7" top="0.75" bottom="0.75" header="0.3" footer="0.3"/>
  <pageSetup orientation="portrait" horizont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vt:i4>
      </vt:variant>
    </vt:vector>
  </HeadingPairs>
  <TitlesOfParts>
    <vt:vector size="40" baseType="lpstr">
      <vt:lpstr>Intro</vt:lpstr>
      <vt:lpstr>Review Pivot</vt:lpstr>
      <vt:lpstr>Review VLOOKUP</vt:lpstr>
      <vt:lpstr>Pivot Charts</vt:lpstr>
      <vt:lpstr>3D Charts</vt:lpstr>
      <vt:lpstr>Adv Charts</vt:lpstr>
      <vt:lpstr>VLOOKUP Problems</vt:lpstr>
      <vt:lpstr>IFS</vt:lpstr>
      <vt:lpstr>INDEX</vt:lpstr>
      <vt:lpstr>MATCH</vt:lpstr>
      <vt:lpstr>INDEX and MATCH</vt:lpstr>
      <vt:lpstr>Replace VLOOKUP</vt:lpstr>
      <vt:lpstr>The Best Salesperson</vt:lpstr>
      <vt:lpstr>Dynamic Columns</vt:lpstr>
      <vt:lpstr>2-Way Lookup</vt:lpstr>
      <vt:lpstr>XLOOKUP</vt:lpstr>
      <vt:lpstr>SUMIF</vt:lpstr>
      <vt:lpstr>SUMIFS</vt:lpstr>
      <vt:lpstr>Array</vt:lpstr>
      <vt:lpstr>SUMPRODUCT</vt:lpstr>
      <vt:lpstr>Homework</vt:lpstr>
      <vt:lpstr>Logical</vt:lpstr>
      <vt:lpstr>Text</vt:lpstr>
      <vt:lpstr>F9</vt:lpstr>
      <vt:lpstr>Subtotal</vt:lpstr>
      <vt:lpstr>FORECAST</vt:lpstr>
      <vt:lpstr>User-Defined</vt:lpstr>
      <vt:lpstr>Intersections</vt:lpstr>
      <vt:lpstr>Hor Lookup</vt:lpstr>
      <vt:lpstr>Circular</vt:lpstr>
      <vt:lpstr>Locking</vt:lpstr>
      <vt:lpstr>Alex</vt:lpstr>
      <vt:lpstr>Apples</vt:lpstr>
      <vt:lpstr>Bananas</vt:lpstr>
      <vt:lpstr>Bill</vt:lpstr>
      <vt:lpstr>Cherries</vt:lpstr>
      <vt:lpstr>Connie</vt:lpstr>
      <vt:lpstr>Dates</vt:lpstr>
      <vt:lpstr>Debbie</vt:lpstr>
      <vt:lpstr>Employee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2020-05-06T06:17:18Z</dcterms:modified>
</cp:coreProperties>
</file>